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arbora.zabojnikova\Desktop\kros\2023-403_OPRAVA_mokrad_Kunice\"/>
    </mc:Choice>
  </mc:AlternateContent>
  <bookViews>
    <workbookView xWindow="0" yWindow="0" windowWidth="0" windowHeight="0"/>
  </bookViews>
  <sheets>
    <sheet name="Rekapitulace stavby" sheetId="1" r:id="rId1"/>
    <sheet name="SO 01.1 -  Tůň 1" sheetId="2" r:id="rId2"/>
    <sheet name="SO 01.2 - Tůň 2" sheetId="3" r:id="rId3"/>
    <sheet name="SO 01.3 - Tůň 3" sheetId="4" r:id="rId4"/>
    <sheet name="SO 01.4 - Úprava toku" sheetId="5" r:id="rId5"/>
    <sheet name="SO 02 - Propustek s polní..." sheetId="6" r:id="rId6"/>
    <sheet name="SO 03.1 - Kácení dřevin" sheetId="7" r:id="rId7"/>
    <sheet name="VRN - VEDLEJŠÍ ROZPOČTOVÉ..." sheetId="8" r:id="rId8"/>
    <sheet name="Seznam figur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01.1 -  Tůň 1'!$C$124:$K$196</definedName>
    <definedName name="_xlnm.Print_Area" localSheetId="1">'SO 01.1 -  Tůň 1'!$C$4:$J$41,'SO 01.1 -  Tůň 1'!$C$50:$J$76,'SO 01.1 -  Tůň 1'!$C$82:$J$104,'SO 01.1 -  Tůň 1'!$C$110:$K$196</definedName>
    <definedName name="_xlnm.Print_Titles" localSheetId="1">'SO 01.1 -  Tůň 1'!$124:$124</definedName>
    <definedName name="_xlnm._FilterDatabase" localSheetId="2" hidden="1">'SO 01.2 - Tůň 2'!$C$124:$K$196</definedName>
    <definedName name="_xlnm.Print_Area" localSheetId="2">'SO 01.2 - Tůň 2'!$C$4:$J$41,'SO 01.2 - Tůň 2'!$C$50:$J$76,'SO 01.2 - Tůň 2'!$C$82:$J$104,'SO 01.2 - Tůň 2'!$C$110:$K$196</definedName>
    <definedName name="_xlnm.Print_Titles" localSheetId="2">'SO 01.2 - Tůň 2'!$124:$124</definedName>
    <definedName name="_xlnm._FilterDatabase" localSheetId="3" hidden="1">'SO 01.3 - Tůň 3'!$C$124:$K$196</definedName>
    <definedName name="_xlnm.Print_Area" localSheetId="3">'SO 01.3 - Tůň 3'!$C$4:$J$41,'SO 01.3 - Tůň 3'!$C$50:$J$76,'SO 01.3 - Tůň 3'!$C$82:$J$104,'SO 01.3 - Tůň 3'!$C$110:$K$196</definedName>
    <definedName name="_xlnm.Print_Titles" localSheetId="3">'SO 01.3 - Tůň 3'!$124:$124</definedName>
    <definedName name="_xlnm._FilterDatabase" localSheetId="4" hidden="1">'SO 01.4 - Úprava toku'!$C$124:$K$190</definedName>
    <definedName name="_xlnm.Print_Area" localSheetId="4">'SO 01.4 - Úprava toku'!$C$4:$J$41,'SO 01.4 - Úprava toku'!$C$50:$J$76,'SO 01.4 - Úprava toku'!$C$82:$J$104,'SO 01.4 - Úprava toku'!$C$110:$K$190</definedName>
    <definedName name="_xlnm.Print_Titles" localSheetId="4">'SO 01.4 - Úprava toku'!$124:$124</definedName>
    <definedName name="_xlnm._FilterDatabase" localSheetId="5" hidden="1">'SO 02 - Propustek s polní...'!$C$127:$K$331</definedName>
    <definedName name="_xlnm.Print_Area" localSheetId="5">'SO 02 - Propustek s polní...'!$C$4:$J$39,'SO 02 - Propustek s polní...'!$C$50:$J$76,'SO 02 - Propustek s polní...'!$C$82:$J$109,'SO 02 - Propustek s polní...'!$C$115:$K$331</definedName>
    <definedName name="_xlnm.Print_Titles" localSheetId="5">'SO 02 - Propustek s polní...'!$127:$127</definedName>
    <definedName name="_xlnm._FilterDatabase" localSheetId="6" hidden="1">'SO 03.1 - Kácení dřevin'!$C$117:$K$221</definedName>
    <definedName name="_xlnm.Print_Area" localSheetId="6">'SO 03.1 - Kácení dřevin'!$C$4:$J$39,'SO 03.1 - Kácení dřevin'!$C$50:$J$76,'SO 03.1 - Kácení dřevin'!$C$82:$J$99,'SO 03.1 - Kácení dřevin'!$C$105:$K$221</definedName>
    <definedName name="_xlnm.Print_Titles" localSheetId="6">'SO 03.1 - Kácení dřevin'!$117:$117</definedName>
    <definedName name="_xlnm._FilterDatabase" localSheetId="7" hidden="1">'VRN - VEDLEJŠÍ ROZPOČTOVÉ...'!$C$120:$K$158</definedName>
    <definedName name="_xlnm.Print_Area" localSheetId="7">'VRN - VEDLEJŠÍ ROZPOČTOVÉ...'!$C$4:$J$39,'VRN - VEDLEJŠÍ ROZPOČTOVÉ...'!$C$50:$J$76,'VRN - VEDLEJŠÍ ROZPOČTOVÉ...'!$C$82:$J$102,'VRN - VEDLEJŠÍ ROZPOČTOVÉ...'!$C$108:$K$158</definedName>
    <definedName name="_xlnm.Print_Titles" localSheetId="7">'VRN - VEDLEJŠÍ ROZPOČTOVÉ...'!$120:$120</definedName>
    <definedName name="_xlnm.Print_Area" localSheetId="8">'Seznam figur'!$C$4:$G$148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2"/>
  <c i="8" r="J35"/>
  <c i="1" r="AX102"/>
  <c i="8"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F118"/>
  <c r="J117"/>
  <c r="F117"/>
  <c r="F115"/>
  <c r="E113"/>
  <c r="J92"/>
  <c r="F92"/>
  <c r="J91"/>
  <c r="F91"/>
  <c r="F89"/>
  <c r="E87"/>
  <c r="J12"/>
  <c r="J115"/>
  <c r="E7"/>
  <c r="E111"/>
  <c i="7" r="J37"/>
  <c r="J36"/>
  <c i="1" r="AY101"/>
  <c i="7" r="J35"/>
  <c i="1" r="AX101"/>
  <c i="7"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J115"/>
  <c r="F115"/>
  <c r="J114"/>
  <c r="F114"/>
  <c r="F112"/>
  <c r="E110"/>
  <c r="J92"/>
  <c r="F92"/>
  <c r="J91"/>
  <c r="F91"/>
  <c r="F89"/>
  <c r="E87"/>
  <c r="J12"/>
  <c r="J89"/>
  <c r="E7"/>
  <c r="E85"/>
  <c i="6" r="J37"/>
  <c r="J36"/>
  <c i="1" r="AY100"/>
  <c i="6" r="J35"/>
  <c i="1" r="AX100"/>
  <c i="6" r="BI330"/>
  <c r="BH330"/>
  <c r="BG330"/>
  <c r="BF330"/>
  <c r="T330"/>
  <c r="T329"/>
  <c r="T328"/>
  <c r="R330"/>
  <c r="R329"/>
  <c r="R328"/>
  <c r="P330"/>
  <c r="P329"/>
  <c r="P328"/>
  <c r="BI326"/>
  <c r="BH326"/>
  <c r="BG326"/>
  <c r="BF326"/>
  <c r="T326"/>
  <c r="T325"/>
  <c r="R326"/>
  <c r="R325"/>
  <c r="P326"/>
  <c r="P325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297"/>
  <c r="BH297"/>
  <c r="BG297"/>
  <c r="BF297"/>
  <c r="T297"/>
  <c r="R297"/>
  <c r="P297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3"/>
  <c r="BH223"/>
  <c r="BG223"/>
  <c r="BF223"/>
  <c r="T223"/>
  <c r="R223"/>
  <c r="P223"/>
  <c r="BI221"/>
  <c r="BH221"/>
  <c r="BG221"/>
  <c r="BF221"/>
  <c r="T221"/>
  <c r="R221"/>
  <c r="P221"/>
  <c r="BI213"/>
  <c r="BH213"/>
  <c r="BG213"/>
  <c r="BF213"/>
  <c r="T213"/>
  <c r="R213"/>
  <c r="P213"/>
  <c r="BI206"/>
  <c r="BH206"/>
  <c r="BG206"/>
  <c r="BF206"/>
  <c r="T206"/>
  <c r="R206"/>
  <c r="P206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F125"/>
  <c r="J124"/>
  <c r="F124"/>
  <c r="F122"/>
  <c r="E120"/>
  <c r="J92"/>
  <c r="F92"/>
  <c r="J91"/>
  <c r="F91"/>
  <c r="F89"/>
  <c r="E87"/>
  <c r="J12"/>
  <c r="J89"/>
  <c r="E7"/>
  <c r="E85"/>
  <c i="5" r="J39"/>
  <c r="J38"/>
  <c i="1" r="AY99"/>
  <c i="5" r="J37"/>
  <c i="1" r="AX99"/>
  <c i="5" r="BI189"/>
  <c r="BH189"/>
  <c r="BG189"/>
  <c r="BF189"/>
  <c r="T189"/>
  <c r="T188"/>
  <c r="R189"/>
  <c r="R188"/>
  <c r="P189"/>
  <c r="P188"/>
  <c r="BI184"/>
  <c r="BH184"/>
  <c r="BG184"/>
  <c r="BF184"/>
  <c r="T184"/>
  <c r="T183"/>
  <c r="R184"/>
  <c r="R183"/>
  <c r="P184"/>
  <c r="P183"/>
  <c r="BI179"/>
  <c r="BH179"/>
  <c r="BG179"/>
  <c r="BF179"/>
  <c r="T179"/>
  <c r="T178"/>
  <c r="R179"/>
  <c r="R178"/>
  <c r="P179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2"/>
  <c r="F122"/>
  <c r="J121"/>
  <c r="F121"/>
  <c r="F119"/>
  <c r="E117"/>
  <c r="J94"/>
  <c r="F94"/>
  <c r="J93"/>
  <c r="F93"/>
  <c r="F91"/>
  <c r="E89"/>
  <c r="J14"/>
  <c r="J119"/>
  <c r="E7"/>
  <c r="E85"/>
  <c i="4" r="J39"/>
  <c r="J38"/>
  <c i="1" r="AY98"/>
  <c i="4" r="J37"/>
  <c i="1" r="AX98"/>
  <c i="4" r="BI195"/>
  <c r="BH195"/>
  <c r="BG195"/>
  <c r="BF195"/>
  <c r="T195"/>
  <c r="T194"/>
  <c r="R195"/>
  <c r="R194"/>
  <c r="P195"/>
  <c r="P194"/>
  <c r="BI190"/>
  <c r="BH190"/>
  <c r="BG190"/>
  <c r="BF190"/>
  <c r="T190"/>
  <c r="T189"/>
  <c r="R190"/>
  <c r="R189"/>
  <c r="P190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J122"/>
  <c r="F122"/>
  <c r="J121"/>
  <c r="F121"/>
  <c r="F119"/>
  <c r="E117"/>
  <c r="J94"/>
  <c r="F94"/>
  <c r="J93"/>
  <c r="F93"/>
  <c r="F91"/>
  <c r="E89"/>
  <c r="J14"/>
  <c r="J91"/>
  <c r="E7"/>
  <c r="E85"/>
  <c i="3" r="J39"/>
  <c r="J38"/>
  <c i="1" r="AY97"/>
  <c i="3" r="J37"/>
  <c i="1" r="AX97"/>
  <c i="3" r="BI195"/>
  <c r="BH195"/>
  <c r="BG195"/>
  <c r="BF195"/>
  <c r="T195"/>
  <c r="T194"/>
  <c r="R195"/>
  <c r="R194"/>
  <c r="P195"/>
  <c r="P194"/>
  <c r="BI190"/>
  <c r="BH190"/>
  <c r="BG190"/>
  <c r="BF190"/>
  <c r="T190"/>
  <c r="T189"/>
  <c r="R190"/>
  <c r="R189"/>
  <c r="P190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J122"/>
  <c r="F122"/>
  <c r="J121"/>
  <c r="F121"/>
  <c r="F119"/>
  <c r="E117"/>
  <c r="J94"/>
  <c r="F94"/>
  <c r="J93"/>
  <c r="F93"/>
  <c r="F91"/>
  <c r="E89"/>
  <c r="J14"/>
  <c r="J119"/>
  <c r="E7"/>
  <c r="E85"/>
  <c i="2" r="J39"/>
  <c r="J38"/>
  <c i="1" r="AY96"/>
  <c i="2" r="J37"/>
  <c i="1" r="AX96"/>
  <c i="2" r="BI195"/>
  <c r="BH195"/>
  <c r="BG195"/>
  <c r="BF195"/>
  <c r="T195"/>
  <c r="T194"/>
  <c r="R195"/>
  <c r="R194"/>
  <c r="P195"/>
  <c r="P194"/>
  <c r="BI190"/>
  <c r="BH190"/>
  <c r="BG190"/>
  <c r="BF190"/>
  <c r="T190"/>
  <c r="T189"/>
  <c r="R190"/>
  <c r="R189"/>
  <c r="P190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J122"/>
  <c r="F122"/>
  <c r="J121"/>
  <c r="F121"/>
  <c r="F119"/>
  <c r="E117"/>
  <c r="J94"/>
  <c r="F94"/>
  <c r="J93"/>
  <c r="F93"/>
  <c r="F91"/>
  <c r="E89"/>
  <c r="J14"/>
  <c r="J119"/>
  <c r="E7"/>
  <c r="E113"/>
  <c i="1" r="L90"/>
  <c r="AM90"/>
  <c r="AM89"/>
  <c r="L89"/>
  <c r="AM87"/>
  <c r="L87"/>
  <c r="L85"/>
  <c r="L84"/>
  <c i="2" r="J190"/>
  <c r="J149"/>
  <c r="J173"/>
  <c r="J145"/>
  <c r="J185"/>
  <c r="J195"/>
  <c r="J177"/>
  <c r="BK145"/>
  <c i="3" r="J181"/>
  <c r="J195"/>
  <c r="BK149"/>
  <c r="BK185"/>
  <c r="J177"/>
  <c r="BK156"/>
  <c r="BK128"/>
  <c i="4" r="BK173"/>
  <c r="BK168"/>
  <c r="BK130"/>
  <c r="J145"/>
  <c r="J130"/>
  <c r="BK160"/>
  <c i="5" r="J184"/>
  <c r="J174"/>
  <c r="BK132"/>
  <c r="J140"/>
  <c r="J159"/>
  <c r="BK144"/>
  <c i="6" r="J271"/>
  <c r="J187"/>
  <c r="BK318"/>
  <c r="J277"/>
  <c r="J242"/>
  <c r="J330"/>
  <c r="J320"/>
  <c r="BK290"/>
  <c r="BK232"/>
  <c r="J135"/>
  <c r="BK320"/>
  <c r="J290"/>
  <c r="J264"/>
  <c r="J232"/>
  <c r="BK199"/>
  <c r="J155"/>
  <c r="BK155"/>
  <c i="7" r="BK210"/>
  <c r="J130"/>
  <c r="J190"/>
  <c r="BK185"/>
  <c r="J164"/>
  <c r="J193"/>
  <c r="J182"/>
  <c r="J149"/>
  <c r="J173"/>
  <c r="BK130"/>
  <c r="BK207"/>
  <c r="BK164"/>
  <c r="BK121"/>
  <c i="8" r="BK134"/>
  <c r="BK157"/>
  <c r="J141"/>
  <c r="J126"/>
  <c r="J154"/>
  <c r="BK141"/>
  <c i="2" r="BK177"/>
  <c r="BK195"/>
  <c r="BK160"/>
  <c r="J130"/>
  <c r="J141"/>
  <c r="J164"/>
  <c i="3" r="BK168"/>
  <c r="BK177"/>
  <c r="BK195"/>
  <c r="J137"/>
  <c r="J173"/>
  <c r="J149"/>
  <c i="4" r="BK195"/>
  <c r="J156"/>
  <c r="J185"/>
  <c r="BK145"/>
  <c r="BK164"/>
  <c r="BK137"/>
  <c r="BK128"/>
  <c i="5" r="J144"/>
  <c r="J148"/>
  <c r="BK179"/>
  <c r="J179"/>
  <c r="BK148"/>
  <c r="J132"/>
  <c i="6" r="BK277"/>
  <c r="J237"/>
  <c r="J146"/>
  <c r="J316"/>
  <c r="BK271"/>
  <c r="J166"/>
  <c r="J306"/>
  <c r="BK260"/>
  <c r="BK221"/>
  <c r="BK137"/>
  <c r="BK297"/>
  <c r="J269"/>
  <c r="BK237"/>
  <c r="J221"/>
  <c r="J160"/>
  <c r="J183"/>
  <c r="BK166"/>
  <c i="7" r="BK182"/>
  <c r="J210"/>
  <c r="BK133"/>
  <c r="J216"/>
  <c r="BK170"/>
  <c r="BK158"/>
  <c r="J121"/>
  <c r="J158"/>
  <c i="8" r="BK154"/>
  <c r="J130"/>
  <c r="J152"/>
  <c r="J134"/>
  <c r="BK152"/>
  <c r="J132"/>
  <c i="2" r="J181"/>
  <c r="BK164"/>
  <c r="J137"/>
  <c r="J168"/>
  <c r="BK141"/>
  <c r="BK149"/>
  <c r="BK181"/>
  <c r="BK137"/>
  <c i="3" r="J156"/>
  <c r="BK160"/>
  <c r="J145"/>
  <c r="J128"/>
  <c r="J164"/>
  <c r="BK145"/>
  <c i="4" r="J190"/>
  <c r="J137"/>
  <c r="J160"/>
  <c r="J181"/>
  <c r="J141"/>
  <c r="J173"/>
  <c r="J149"/>
  <c i="5" r="J166"/>
  <c r="BK170"/>
  <c r="J156"/>
  <c r="BK184"/>
  <c r="BK136"/>
  <c r="J163"/>
  <c r="BK140"/>
  <c i="6" r="J313"/>
  <c r="J273"/>
  <c r="J223"/>
  <c r="J137"/>
  <c r="BK308"/>
  <c r="J282"/>
  <c r="BK206"/>
  <c r="J151"/>
  <c r="BK311"/>
  <c r="BK269"/>
  <c r="J213"/>
  <c r="BK146"/>
  <c r="BK316"/>
  <c r="BK282"/>
  <c r="BK252"/>
  <c r="BK223"/>
  <c r="BK183"/>
  <c r="J194"/>
  <c r="BK171"/>
  <c i="7" r="J170"/>
  <c r="BK149"/>
  <c r="J179"/>
  <c r="BK179"/>
  <c r="J201"/>
  <c r="BK176"/>
  <c r="BK155"/>
  <c r="J207"/>
  <c r="BK152"/>
  <c r="BK216"/>
  <c r="BK201"/>
  <c r="J152"/>
  <c i="8" r="J136"/>
  <c r="J128"/>
  <c r="J138"/>
  <c r="BK143"/>
  <c r="J148"/>
  <c r="BK128"/>
  <c i="2" r="BK168"/>
  <c r="J128"/>
  <c i="1" r="AS95"/>
  <c i="3" r="BK190"/>
  <c r="J185"/>
  <c r="BK164"/>
  <c r="BK173"/>
  <c r="J190"/>
  <c r="BK130"/>
  <c r="J168"/>
  <c r="BK141"/>
  <c i="4" r="BK177"/>
  <c r="J195"/>
  <c r="BK185"/>
  <c r="BK149"/>
  <c r="J128"/>
  <c r="BK141"/>
  <c i="5" r="BK163"/>
  <c r="BK166"/>
  <c r="J170"/>
  <c r="J189"/>
  <c r="BK152"/>
  <c r="J128"/>
  <c i="6" r="J279"/>
  <c r="BK264"/>
  <c r="BK213"/>
  <c r="BK151"/>
  <c r="J326"/>
  <c r="BK306"/>
  <c r="BK273"/>
  <c r="BK194"/>
  <c r="BK133"/>
  <c r="J308"/>
  <c r="J245"/>
  <c r="BK160"/>
  <c r="J133"/>
  <c r="BK313"/>
  <c r="BK279"/>
  <c r="BK245"/>
  <c r="J206"/>
  <c r="BK178"/>
  <c r="J199"/>
  <c r="J178"/>
  <c i="7" r="J133"/>
  <c r="J144"/>
  <c r="BK167"/>
  <c r="BK204"/>
  <c r="J185"/>
  <c r="BK124"/>
  <c r="BK198"/>
  <c r="BK219"/>
  <c r="J198"/>
  <c r="J124"/>
  <c i="8" r="J150"/>
  <c r="BK132"/>
  <c r="J143"/>
  <c r="BK146"/>
  <c r="BK150"/>
  <c r="BK136"/>
  <c r="J124"/>
  <c i="2" r="BK185"/>
  <c r="J160"/>
  <c r="BK190"/>
  <c r="J156"/>
  <c r="BK156"/>
  <c r="BK128"/>
  <c r="BK173"/>
  <c r="BK130"/>
  <c i="3" r="J130"/>
  <c r="BK137"/>
  <c r="J141"/>
  <c r="BK181"/>
  <c r="J160"/>
  <c i="4" r="J168"/>
  <c r="J164"/>
  <c r="BK190"/>
  <c r="J177"/>
  <c r="BK156"/>
  <c r="BK181"/>
  <c i="5" r="BK174"/>
  <c r="BK128"/>
  <c r="BK159"/>
  <c r="BK189"/>
  <c r="J152"/>
  <c r="BK156"/>
  <c r="J136"/>
  <c i="6" r="J311"/>
  <c r="J260"/>
  <c r="BK191"/>
  <c r="BK330"/>
  <c r="J286"/>
  <c r="J256"/>
  <c r="J171"/>
  <c r="BK326"/>
  <c r="J297"/>
  <c r="J252"/>
  <c r="BK187"/>
  <c r="J318"/>
  <c r="BK286"/>
  <c r="BK256"/>
  <c r="BK242"/>
  <c r="J191"/>
  <c r="BK131"/>
  <c r="BK135"/>
  <c r="J131"/>
  <c i="7" r="J204"/>
  <c r="J155"/>
  <c r="BK193"/>
  <c r="BK138"/>
  <c r="J176"/>
  <c r="J219"/>
  <c r="BK190"/>
  <c r="J167"/>
  <c r="BK213"/>
  <c r="J138"/>
  <c r="J213"/>
  <c r="BK173"/>
  <c r="BK144"/>
  <c i="8" r="J157"/>
  <c r="BK138"/>
  <c r="BK148"/>
  <c r="BK130"/>
  <c r="BK124"/>
  <c r="J146"/>
  <c r="BK126"/>
  <c i="2" l="1" r="R127"/>
  <c r="T172"/>
  <c i="3" r="P172"/>
  <c i="4" r="BK127"/>
  <c r="J127"/>
  <c r="J100"/>
  <c r="T172"/>
  <c i="6" r="BK198"/>
  <c r="J198"/>
  <c r="J100"/>
  <c i="2" r="P172"/>
  <c i="3" r="R127"/>
  <c i="4" r="R127"/>
  <c i="5" r="BK127"/>
  <c i="6" r="BK182"/>
  <c r="J182"/>
  <c r="J99"/>
  <c r="T198"/>
  <c r="P244"/>
  <c r="T268"/>
  <c r="T310"/>
  <c i="3" r="BK127"/>
  <c r="J127"/>
  <c r="J100"/>
  <c r="T172"/>
  <c i="4" r="P127"/>
  <c r="R172"/>
  <c i="5" r="P127"/>
  <c r="P126"/>
  <c r="P125"/>
  <c i="1" r="AU99"/>
  <c i="6" r="BK130"/>
  <c r="J130"/>
  <c r="J98"/>
  <c r="P182"/>
  <c r="P220"/>
  <c r="R244"/>
  <c r="R268"/>
  <c r="T276"/>
  <c i="2" r="T127"/>
  <c r="T126"/>
  <c r="T125"/>
  <c i="3" r="BK172"/>
  <c r="J172"/>
  <c r="J101"/>
  <c i="4" r="P172"/>
  <c i="5" r="T127"/>
  <c r="T126"/>
  <c r="T125"/>
  <c i="6" r="P130"/>
  <c r="T182"/>
  <c r="BK220"/>
  <c r="J220"/>
  <c r="J101"/>
  <c r="BK244"/>
  <c r="J244"/>
  <c r="J102"/>
  <c r="BK268"/>
  <c r="J268"/>
  <c r="J103"/>
  <c r="R276"/>
  <c r="R310"/>
  <c i="7" r="BK120"/>
  <c r="J120"/>
  <c r="J98"/>
  <c r="R120"/>
  <c r="R119"/>
  <c r="R118"/>
  <c i="8" r="P123"/>
  <c r="BK145"/>
  <c r="J145"/>
  <c r="J100"/>
  <c i="2" r="P127"/>
  <c r="P126"/>
  <c r="P125"/>
  <c i="1" r="AU96"/>
  <c i="2" r="R172"/>
  <c i="3" r="P127"/>
  <c r="P126"/>
  <c r="P125"/>
  <c i="1" r="AU97"/>
  <c i="3" r="R172"/>
  <c i="4" r="BK172"/>
  <c r="J172"/>
  <c r="J101"/>
  <c i="6" r="R130"/>
  <c r="R182"/>
  <c r="R198"/>
  <c r="T220"/>
  <c r="P268"/>
  <c r="P276"/>
  <c r="P310"/>
  <c i="7" r="P120"/>
  <c r="P119"/>
  <c r="P118"/>
  <c i="1" r="AU101"/>
  <c i="8" r="BK123"/>
  <c r="T123"/>
  <c r="R140"/>
  <c r="R145"/>
  <c i="2" r="BK127"/>
  <c r="J127"/>
  <c r="J100"/>
  <c r="BK172"/>
  <c r="J172"/>
  <c r="J101"/>
  <c i="3" r="T127"/>
  <c r="T126"/>
  <c r="T125"/>
  <c i="4" r="T127"/>
  <c r="T126"/>
  <c r="T125"/>
  <c i="5" r="R127"/>
  <c r="R126"/>
  <c r="R125"/>
  <c i="6" r="T130"/>
  <c r="T129"/>
  <c r="T128"/>
  <c r="P198"/>
  <c r="R220"/>
  <c r="T244"/>
  <c r="BK276"/>
  <c r="J276"/>
  <c r="J104"/>
  <c r="BK310"/>
  <c r="J310"/>
  <c r="J105"/>
  <c i="7" r="T120"/>
  <c r="T119"/>
  <c r="T118"/>
  <c i="8" r="R123"/>
  <c r="R122"/>
  <c r="R121"/>
  <c r="BK140"/>
  <c r="J140"/>
  <c r="J99"/>
  <c r="P140"/>
  <c r="T140"/>
  <c r="P145"/>
  <c r="T145"/>
  <c i="2" r="BK194"/>
  <c r="J194"/>
  <c r="J103"/>
  <c i="3" r="BK189"/>
  <c r="J189"/>
  <c r="J102"/>
  <c i="5" r="BK178"/>
  <c r="J178"/>
  <c r="J101"/>
  <c r="BK188"/>
  <c r="J188"/>
  <c r="J103"/>
  <c i="4" r="BK194"/>
  <c r="J194"/>
  <c r="J103"/>
  <c i="2" r="BK189"/>
  <c r="J189"/>
  <c r="J102"/>
  <c i="4" r="BK189"/>
  <c r="J189"/>
  <c r="J102"/>
  <c i="3" r="BK194"/>
  <c r="J194"/>
  <c r="J103"/>
  <c i="5" r="BK183"/>
  <c r="J183"/>
  <c r="J102"/>
  <c i="6" r="BK325"/>
  <c r="J325"/>
  <c r="J106"/>
  <c r="BK329"/>
  <c r="J329"/>
  <c r="J108"/>
  <c i="8" r="BK156"/>
  <c r="J156"/>
  <c r="J101"/>
  <c r="E85"/>
  <c r="J89"/>
  <c r="BE130"/>
  <c r="BE134"/>
  <c r="BE138"/>
  <c r="BE143"/>
  <c r="BE148"/>
  <c r="BE152"/>
  <c r="BE157"/>
  <c r="BE126"/>
  <c r="BE128"/>
  <c r="BE132"/>
  <c r="BE154"/>
  <c r="BE124"/>
  <c r="BE136"/>
  <c r="BE141"/>
  <c r="BE146"/>
  <c r="BE150"/>
  <c i="7" r="BE138"/>
  <c r="BE173"/>
  <c r="BE176"/>
  <c r="BE193"/>
  <c r="BE210"/>
  <c i="6" r="BK129"/>
  <c i="7" r="E108"/>
  <c r="BE124"/>
  <c r="BE155"/>
  <c r="BE170"/>
  <c r="BE201"/>
  <c r="BE204"/>
  <c r="BE216"/>
  <c r="J112"/>
  <c r="BE144"/>
  <c r="BE182"/>
  <c r="BE190"/>
  <c r="BE219"/>
  <c r="BE152"/>
  <c r="BE158"/>
  <c r="BE198"/>
  <c r="BE207"/>
  <c r="BE213"/>
  <c r="BE121"/>
  <c r="BE130"/>
  <c r="BE133"/>
  <c r="BE149"/>
  <c r="BE185"/>
  <c r="BE164"/>
  <c r="BE167"/>
  <c r="BE179"/>
  <c i="6" r="J122"/>
  <c r="BE160"/>
  <c i="5" r="J127"/>
  <c r="J100"/>
  <c i="6" r="BE137"/>
  <c r="BE191"/>
  <c r="BE133"/>
  <c r="BE135"/>
  <c r="BE151"/>
  <c r="BE171"/>
  <c r="BE221"/>
  <c r="BE245"/>
  <c r="BE273"/>
  <c r="BE277"/>
  <c r="BE282"/>
  <c r="BE290"/>
  <c r="BE306"/>
  <c r="BE313"/>
  <c r="E118"/>
  <c r="BE131"/>
  <c r="BE166"/>
  <c r="BE178"/>
  <c r="BE187"/>
  <c r="BE194"/>
  <c r="BE223"/>
  <c r="BE252"/>
  <c r="BE264"/>
  <c r="BE271"/>
  <c r="BE279"/>
  <c r="BE308"/>
  <c r="BE320"/>
  <c r="BE155"/>
  <c r="BE199"/>
  <c r="BE206"/>
  <c r="BE213"/>
  <c r="BE232"/>
  <c r="BE237"/>
  <c r="BE269"/>
  <c r="BE297"/>
  <c r="BE311"/>
  <c r="BE318"/>
  <c r="BE326"/>
  <c r="BE146"/>
  <c r="BE183"/>
  <c r="BE242"/>
  <c r="BE256"/>
  <c r="BE260"/>
  <c r="BE286"/>
  <c r="BE316"/>
  <c r="BE330"/>
  <c i="5" r="J91"/>
  <c r="BE128"/>
  <c r="BE136"/>
  <c r="BE163"/>
  <c r="BE170"/>
  <c r="E113"/>
  <c r="BE144"/>
  <c r="BE166"/>
  <c r="BE189"/>
  <c r="BE140"/>
  <c r="BE148"/>
  <c r="BE174"/>
  <c r="BE179"/>
  <c r="BE184"/>
  <c r="BE132"/>
  <c r="BE152"/>
  <c r="BE156"/>
  <c r="BE159"/>
  <c i="4" r="BE128"/>
  <c r="BE168"/>
  <c r="BE195"/>
  <c i="3" r="BK126"/>
  <c r="BK125"/>
  <c r="J125"/>
  <c r="J98"/>
  <c i="4" r="J119"/>
  <c r="BE130"/>
  <c r="BE185"/>
  <c r="BE190"/>
  <c r="E113"/>
  <c r="BE149"/>
  <c r="BE156"/>
  <c r="BE173"/>
  <c r="BE177"/>
  <c r="BE181"/>
  <c r="BE137"/>
  <c r="BE141"/>
  <c r="BE145"/>
  <c r="BE160"/>
  <c r="BE164"/>
  <c i="3" r="E113"/>
  <c r="BE130"/>
  <c r="BE177"/>
  <c r="BE185"/>
  <c r="J91"/>
  <c r="BE149"/>
  <c r="BE160"/>
  <c r="BE164"/>
  <c r="BE173"/>
  <c r="BE181"/>
  <c r="BE137"/>
  <c r="BE141"/>
  <c r="BE168"/>
  <c r="BE128"/>
  <c r="BE145"/>
  <c r="BE156"/>
  <c r="BE190"/>
  <c r="BE195"/>
  <c i="2" r="E85"/>
  <c r="J91"/>
  <c r="BE141"/>
  <c r="BE149"/>
  <c r="BE156"/>
  <c r="BE160"/>
  <c r="BE164"/>
  <c r="BE173"/>
  <c r="BE190"/>
  <c r="BE195"/>
  <c r="BE137"/>
  <c r="BE145"/>
  <c r="BE128"/>
  <c r="BE177"/>
  <c r="BE181"/>
  <c r="BE185"/>
  <c r="BE130"/>
  <c r="BE168"/>
  <c i="1" r="AS94"/>
  <c i="2" r="F39"/>
  <c i="1" r="BD96"/>
  <c i="3" r="F38"/>
  <c i="1" r="BC97"/>
  <c i="4" r="F39"/>
  <c i="1" r="BD98"/>
  <c i="5" r="J36"/>
  <c i="1" r="AW99"/>
  <c i="6" r="F36"/>
  <c i="1" r="BC100"/>
  <c i="7" r="F34"/>
  <c i="1" r="BA101"/>
  <c i="8" r="J34"/>
  <c i="1" r="AW102"/>
  <c i="8" r="F37"/>
  <c i="1" r="BD102"/>
  <c i="2" r="F36"/>
  <c i="1" r="BA96"/>
  <c i="3" r="F39"/>
  <c i="1" r="BD97"/>
  <c i="2" r="F37"/>
  <c i="1" r="BB96"/>
  <c i="3" r="F37"/>
  <c i="1" r="BB97"/>
  <c i="4" r="F36"/>
  <c i="1" r="BA98"/>
  <c i="5" r="F39"/>
  <c i="1" r="BD99"/>
  <c i="6" r="F34"/>
  <c i="1" r="BA100"/>
  <c i="7" r="J34"/>
  <c i="1" r="AW101"/>
  <c i="8" r="F36"/>
  <c i="1" r="BC102"/>
  <c i="2" r="J36"/>
  <c i="1" r="AW96"/>
  <c i="4" r="F37"/>
  <c i="1" r="BB98"/>
  <c i="2" r="F38"/>
  <c i="1" r="BC96"/>
  <c i="3" r="F36"/>
  <c i="1" r="BA97"/>
  <c i="4" r="J36"/>
  <c i="1" r="AW98"/>
  <c i="5" r="F38"/>
  <c i="1" r="BC99"/>
  <c i="6" r="F35"/>
  <c i="1" r="BB100"/>
  <c i="7" r="F35"/>
  <c i="1" r="BB101"/>
  <c i="7" r="F36"/>
  <c i="1" r="BC101"/>
  <c i="3" r="J36"/>
  <c i="1" r="AW97"/>
  <c i="4" r="F38"/>
  <c i="1" r="BC98"/>
  <c i="5" r="F36"/>
  <c i="1" r="BA99"/>
  <c i="5" r="F37"/>
  <c i="1" r="BB99"/>
  <c i="6" r="F37"/>
  <c i="1" r="BD100"/>
  <c i="6" r="J34"/>
  <c i="1" r="AW100"/>
  <c i="7" r="F37"/>
  <c i="1" r="BD101"/>
  <c i="8" r="F34"/>
  <c i="1" r="BA102"/>
  <c i="8" r="F35"/>
  <c i="1" r="BB102"/>
  <c i="6" l="1" r="R129"/>
  <c r="R128"/>
  <c r="P129"/>
  <c r="P128"/>
  <c i="1" r="AU100"/>
  <c i="4" r="P126"/>
  <c r="P125"/>
  <c i="1" r="AU98"/>
  <c i="5" r="BK126"/>
  <c r="BK125"/>
  <c r="J125"/>
  <c i="8" r="P122"/>
  <c r="P121"/>
  <c i="1" r="AU102"/>
  <c i="8" r="T122"/>
  <c r="T121"/>
  <c i="3" r="R126"/>
  <c r="R125"/>
  <c i="8" r="BK122"/>
  <c r="BK121"/>
  <c r="J121"/>
  <c r="J96"/>
  <c i="4" r="R126"/>
  <c r="R125"/>
  <c i="2" r="R126"/>
  <c r="R125"/>
  <c r="BK126"/>
  <c r="J126"/>
  <c r="J99"/>
  <c i="4" r="BK126"/>
  <c r="J126"/>
  <c r="J99"/>
  <c i="6" r="BK328"/>
  <c r="J328"/>
  <c r="J107"/>
  <c i="8" r="J123"/>
  <c r="J98"/>
  <c i="7" r="BK119"/>
  <c r="J119"/>
  <c r="J97"/>
  <c i="6" r="J129"/>
  <c r="J97"/>
  <c i="3" r="J126"/>
  <c r="J99"/>
  <c i="1" r="AU95"/>
  <c r="AU94"/>
  <c i="3" r="J32"/>
  <c i="1" r="AG97"/>
  <c i="4" r="J35"/>
  <c i="1" r="AV98"/>
  <c r="AT98"/>
  <c r="BA95"/>
  <c r="AW95"/>
  <c r="BB95"/>
  <c i="6" r="F33"/>
  <c i="1" r="AZ100"/>
  <c i="5" r="J32"/>
  <c i="1" r="AG99"/>
  <c i="4" r="F35"/>
  <c i="1" r="AZ98"/>
  <c r="BD95"/>
  <c i="7" r="J33"/>
  <c i="1" r="AV101"/>
  <c r="AT101"/>
  <c i="2" r="F35"/>
  <c i="1" r="AZ96"/>
  <c i="5" r="J35"/>
  <c i="1" r="AV99"/>
  <c r="AT99"/>
  <c r="AN99"/>
  <c i="8" r="J33"/>
  <c i="1" r="AV102"/>
  <c r="AT102"/>
  <c i="3" r="F35"/>
  <c i="1" r="AZ97"/>
  <c r="BC95"/>
  <c r="AY95"/>
  <c i="7" r="F33"/>
  <c i="1" r="AZ101"/>
  <c i="2" r="J35"/>
  <c i="1" r="AV96"/>
  <c r="AT96"/>
  <c i="5" r="F35"/>
  <c i="1" r="AZ99"/>
  <c i="8" r="F33"/>
  <c i="1" r="AZ102"/>
  <c i="3" r="J35"/>
  <c i="1" r="AV97"/>
  <c r="AT97"/>
  <c i="6" r="J33"/>
  <c i="1" r="AV100"/>
  <c r="AT100"/>
  <c i="2" l="1" r="BK125"/>
  <c r="J125"/>
  <c i="6" r="BK128"/>
  <c r="J128"/>
  <c r="J96"/>
  <c i="5" r="J98"/>
  <c i="8" r="J122"/>
  <c r="J97"/>
  <c i="4" r="BK125"/>
  <c r="J125"/>
  <c r="J98"/>
  <c i="7" r="BK118"/>
  <c r="J118"/>
  <c r="J96"/>
  <c i="5" r="J126"/>
  <c r="J99"/>
  <c r="J41"/>
  <c i="1" r="AN97"/>
  <c i="3" r="J41"/>
  <c i="1" r="BB94"/>
  <c r="W31"/>
  <c r="BD94"/>
  <c r="W33"/>
  <c i="2" r="J32"/>
  <c i="1" r="AG96"/>
  <c r="AX95"/>
  <c r="BC94"/>
  <c r="AY94"/>
  <c i="8" r="J30"/>
  <c i="1" r="AG102"/>
  <c r="BA94"/>
  <c r="W30"/>
  <c r="AZ95"/>
  <c i="8" l="1" r="J39"/>
  <c i="2" r="J41"/>
  <c r="J98"/>
  <c i="1" r="AN102"/>
  <c r="AN96"/>
  <c r="AX94"/>
  <c r="AZ94"/>
  <c r="AV94"/>
  <c r="AK29"/>
  <c i="4" r="J32"/>
  <c i="1" r="AG98"/>
  <c r="AG95"/>
  <c r="W32"/>
  <c i="7" r="J30"/>
  <c i="1" r="AG101"/>
  <c i="6" r="J30"/>
  <c i="1" r="AG100"/>
  <c r="AN100"/>
  <c r="AV95"/>
  <c r="AT95"/>
  <c r="AN95"/>
  <c r="AW94"/>
  <c r="AK30"/>
  <c i="6" l="1" r="J39"/>
  <c i="7" r="J39"/>
  <c i="4" r="J41"/>
  <c i="1" r="AN98"/>
  <c r="AN101"/>
  <c r="AG94"/>
  <c r="AK26"/>
  <c r="AK3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<sst xmlns="http://schemas.openxmlformats.org/spreadsheetml/2006/main">
  <si>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</si>
  <si>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</si>
  <si>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</si>
  <si>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</si>
  <si>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</si>
  <si>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{f9b09886-1032-4eed-b2e5-51ef4d1b3935}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</si>
  <si>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</si>
  <si>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</si>
  <si>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</si>
  <si>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</si>
  <si>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</si>
  <si>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</si>
  <si>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</si>
  <si>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403/2023</t>
  </si>
  <si>
    <t>Stavba:</t>
  </si>
  <si>
    <t>Mokřad v k. ú. Kunice</t>
  </si>
  <si>
    <t>KSO:</t>
  </si>
  <si>
    <t>CC-CZ:</t>
  </si>
  <si>
    <t>Místo:</t>
  </si>
  <si>
    <t>Kunice</t>
  </si>
  <si>
    <t>Datum:</t>
  </si>
  <si>
    <t>9. 7. 2025</t>
  </si>
  <si>
    <t>Zadavatel:</t>
  </si>
  <si>
    <t>IČ:</t>
  </si>
  <si>
    <t>01312774</t>
  </si>
  <si>
    <t>Státní pozemkový úřad</t>
  </si>
  <si>
    <t>DIČ:</t>
  </si>
  <si>
    <t>Zhotovitel:</t>
  </si>
  <si>
    <t xml:space="preserve"> </t>
  </si>
  <si>
    <t>Projektant:</t>
  </si>
  <si>
    <t>02017342</t>
  </si>
  <si>
    <t>Atregia,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</si>
  <si>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</si>
  <si>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</si>
  <si>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</si>
  <si>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</si>
  <si>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</si>
  <si>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</si>
  <si>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</si>
  <si>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</si>
  <si>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</si>
  <si>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</si>
  <si>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</si>
  <si>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</si>
  <si>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</si>
  <si>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</si>
  <si>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</si>
  <si>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</si>
  <si>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</si>
  <si>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</si>
  <si>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</si>
  <si>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</si>
  <si>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</si>
  <si>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</si>
  <si>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</si>
  <si>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</si>
  <si>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</si>
  <si>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</si>
  <si>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</si>
  <si>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</si>
  <si>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</si>
  <si>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</si>
  <si>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</si>
  <si>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</si>
  <si>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</si>
  <si>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</si>
  <si>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</si>
  <si>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</si>
  <si>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</si>
  <si>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</si>
  <si>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</si>
  <si>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</si>
  <si>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</si>
  <si>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</si>
  <si>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</si>
  <si>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</si>
  <si>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</si>
  <si>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</si>
  <si>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</si>
  <si>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</si>
  <si>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Mokřad</t>
  </si>
  <si>
    <t>STA</t>
  </si>
  <si>
    <t>1</t>
  </si>
  <si>
    <t>{36a6b5cb-f181-4df9-9cf9-c1a997f94815}</t>
  </si>
  <si>
    <t>2</t>
  </si>
  <si>
    <t>/</t>
  </si>
  <si>
    <t>SO 01.1</t>
  </si>
  <si>
    <t xml:space="preserve"> Tůň 1</t>
  </si>
  <si>
    <t>Soupis</t>
  </si>
  <si>
    <t>{cceb7b9b-2741-4928-adea-18e40f8d338b}</t>
  </si>
  <si>
    <t>SO 01.2</t>
  </si>
  <si>
    <t>Tůň 2</t>
  </si>
  <si>
    <t>{8721c89b-fed7-4309-b803-230094a0eaa4}</t>
  </si>
  <si>
    <t>SO 01.3</t>
  </si>
  <si>
    <t>Tůň 3</t>
  </si>
  <si>
    <t>{bcd1b277-d235-41ab-95e5-2f3bcd7eff7e}</t>
  </si>
  <si>
    <t>SO 01.4</t>
  </si>
  <si>
    <t>Úprava toku</t>
  </si>
  <si>
    <t>{3401e099-5663-4513-b829-10c5aefc8ebc}</t>
  </si>
  <si>
    <t>SO 02</t>
  </si>
  <si>
    <t>Propustek s polní cestou</t>
  </si>
  <si>
    <t>{284e08dc-4f72-4d38-95ec-9f89ae0e6305}</t>
  </si>
  <si>
    <t>SO 03.1</t>
  </si>
  <si>
    <t>Kácení dřevin</t>
  </si>
  <si>
    <t>{d468f88f-7c9b-49e3-b04e-ee89f8a0f26c}</t>
  </si>
  <si>
    <t>VRN</t>
  </si>
  <si>
    <t>VEDLEJŠÍ ROZPOČTOVÉ NÁKLADY</t>
  </si>
  <si>
    <t>{fc3eca41-e959-4325-aeb6-ddf500bedd0b}</t>
  </si>
  <si>
    <t>násypy</t>
  </si>
  <si>
    <t>m3</t>
  </si>
  <si>
    <t>33,6</t>
  </si>
  <si>
    <t>výkopy</t>
  </si>
  <si>
    <t>109,4</t>
  </si>
  <si>
    <t>KRYCÍ LIST SOUPISU PRACÍ</t>
  </si>
  <si>
    <t>Objekt:</t>
  </si>
  <si>
    <t>SO 01 - Mokřad</t>
  </si>
  <si>
    <t>Soupis:</t>
  </si>
  <si>
    <t xml:space="preserve">SO 01.1 -  Tůň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</si>
  <si>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</si>
  <si>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</si>
  <si>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</si>
  <si>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</si>
  <si>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</si>
  <si>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</si>
  <si>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</si>
  <si>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</si>
  <si>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</si>
  <si>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</si>
  <si>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</si>
  <si>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</si>
  <si>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</si>
  <si>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</si>
  <si>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</si>
  <si>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</si>
  <si>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</si>
  <si>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</si>
  <si>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</si>
  <si>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</si>
  <si>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</si>
  <si>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</si>
  <si>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</si>
  <si>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</si>
  <si>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</si>
  <si>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</si>
  <si>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</si>
  <si>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</si>
  <si>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115001105/R3</t>
  </si>
  <si>
    <t>Převedení vody pro stavební objekt dle zvolené technologie včetně čerpání</t>
  </si>
  <si>
    <t>soubor</t>
  </si>
  <si>
    <t>vlastní položka</t>
  </si>
  <si>
    <t>4</t>
  </si>
  <si>
    <t>1167656201</t>
  </si>
  <si>
    <t>PP</t>
  </si>
  <si>
    <t>Převedení vody pro stavební objekt dle zvolené technologie včetně čerpání
Položka zahrnuje:
- čerpání vody do 1000 l/min, výšky do 10 m, 
- záložní zdroj čerpání do 1000 l/min, výšky do 10 m,
- zbudování zemních hrázek pro zahrazení toku při použití převáděcího potrubí,
- potrubí DN 400 mm, dl. 30 m,
- podpůrné kostrukce potrubí
- uklidňovací tůň o rozměrech 2,0*4,0*0,5 m,
- nornou stěnu proti splavení stavebního materiálu.</t>
  </si>
  <si>
    <t>122251104</t>
  </si>
  <si>
    <t>Odkopávky a prokopávky nezapažené v hornině třídy těžitelnosti I skupiny 3 objem do 500 m3 strojně</t>
  </si>
  <si>
    <t>CS ÚRS 2025 02</t>
  </si>
  <si>
    <t>-654179931</t>
  </si>
  <si>
    <t>Odkopávky a prokopávky nezapažené strojně v hornině třídy těžitelnosti I skupiny 3 přes 100 do 500 m3</t>
  </si>
  <si>
    <t>VV</t>
  </si>
  <si>
    <t>"tůň"</t>
  </si>
  <si>
    <t>75,8</t>
  </si>
  <si>
    <t>"jílování dna"</t>
  </si>
  <si>
    <t>Součet</t>
  </si>
  <si>
    <t>3</t>
  </si>
  <si>
    <t>162251102</t>
  </si>
  <si>
    <t>Vodorovné přemístění přes 20 do 50 m výkopku/sypaniny z horniny třídy těžitelnosti I skupiny 1 až 3</t>
  </si>
  <si>
    <t>2014975008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</si>
  <si>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</si>
  <si>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"jílování dna - odvoz na mezideponii a zpět"</t>
  </si>
  <si>
    <t>násypy *2</t>
  </si>
  <si>
    <t>162751117</t>
  </si>
  <si>
    <t>Vodorovné přemístění přes 9 000 do 10000 m výkopku/sypaniny z horniny třídy těžitelnosti I skupiny 1 až 3</t>
  </si>
  <si>
    <t>-142098240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</si>
  <si>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</si>
  <si>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"přebytečná zemina"</t>
  </si>
  <si>
    <t>výkopy - násypy</t>
  </si>
  <si>
    <t>5</t>
  </si>
  <si>
    <t>162751119</t>
  </si>
  <si>
    <t>Příplatek k vodorovnému přemístění výkopku/sypaniny z horniny třídy těžitelnosti I skupiny 1 až 3 ZKD 1000 m přes 10000 m</t>
  </si>
  <si>
    <t>-1495910359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</si>
  <si>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</si>
  <si>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"přebytečná zemina, celková vzádlenost 25 km"</t>
  </si>
  <si>
    <t>(výkopy - násypy) * 15</t>
  </si>
  <si>
    <t>6</t>
  </si>
  <si>
    <t>166151101/R</t>
  </si>
  <si>
    <t>Přehození neulehlého výkopOku z horniny třídy těžitelnosti I skupiny 1 až 3 strojně - třídění jílové zeminy</t>
  </si>
  <si>
    <t>-187316157</t>
  </si>
  <si>
    <t>Přehození neulehlého výkopku strojně z horniny třídy těžitelnosti I, skupiny 1 až 3</t>
  </si>
  <si>
    <t>7</t>
  </si>
  <si>
    <t>167151101</t>
  </si>
  <si>
    <t>Nakládání výkopku z hornin třídy těžitelnosti I skupiny 1 až 3 do 100 m3</t>
  </si>
  <si>
    <t>1014650509</t>
  </si>
  <si>
    <t>Nakládání, skládání a překládání neulehlého výkopku nebo sypaniny strojně nakládání, množství do 100 m3, z horniny třídy těžitelnosti I, skupiny 1 až 3</t>
  </si>
  <si>
    <t>8</t>
  </si>
  <si>
    <t>171151103</t>
  </si>
  <si>
    <t>Uložení sypaniny z hornin soudržných do násypů zhutněných strojně</t>
  </si>
  <si>
    <t>-875560982</t>
  </si>
  <si>
    <t>Uložení sypanin do násypů strojně s rozprostřením sypaniny ve vrstvách a s hrubým urovnáním zhutněných z hornin soudržných jakékoliv třídy těžitelnosti</t>
  </si>
  <si>
    <t>9</t>
  </si>
  <si>
    <t>181951112</t>
  </si>
  <si>
    <t>Úprava pláně v hornině třídy těžitelnosti I skupiny 1 až 3 se zhutněním strojně</t>
  </si>
  <si>
    <t>m2</t>
  </si>
  <si>
    <t>1432069233</t>
  </si>
  <si>
    <t>Úprava pláně vyrovnáním výškových rozdílů strojně v hornině třídy těžitelnosti I, skupiny 1 až 3 se zhutněním</t>
  </si>
  <si>
    <t>"tůň - dno"</t>
  </si>
  <si>
    <t>56,0</t>
  </si>
  <si>
    <t>10</t>
  </si>
  <si>
    <t>182151111</t>
  </si>
  <si>
    <t>Svahování v zářezech v hornině třídy těžitelnosti I skupiny 1 až 3 strojně</t>
  </si>
  <si>
    <t>2071376184</t>
  </si>
  <si>
    <t>Svahování trvalých svahů do projektovaných profilů strojně s potřebným přemístěním výkopku při svahování v zářezech v hornině třídy těžitelnosti I, skupiny 1 až 3</t>
  </si>
  <si>
    <t>86,8</t>
  </si>
  <si>
    <t>Vodorovné konstrukce</t>
  </si>
  <si>
    <t>11</t>
  </si>
  <si>
    <t>457531112</t>
  </si>
  <si>
    <t>Filtrační vrstvy z hrubého drceného kameniva bez zhutnění frakce od 16 až 63 do 32 až 63 mm</t>
  </si>
  <si>
    <t>-1514077922</t>
  </si>
  <si>
    <t>Filtrační vrstvy jakékoliv tloušťky a sklonu z hrubého drceného kameniva bez zhutnění, frakce od 16-63 do 32-63 mm</t>
  </si>
  <si>
    <t>"skluz, dl. 5,3 m"</t>
  </si>
  <si>
    <t>5,3*0,6</t>
  </si>
  <si>
    <t>463211152</t>
  </si>
  <si>
    <t>Rovnanina objemu přes 3 m3 z lomového kamene tříděného hmotnosti přes 80 do 200 kg s urovnáním líce</t>
  </si>
  <si>
    <t>2123901080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</si>
  <si>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</si>
  <si>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"skluz - svahy, dl. 5,3 m"</t>
  </si>
  <si>
    <t>5,3*1,2</t>
  </si>
  <si>
    <t>13</t>
  </si>
  <si>
    <t>463211153</t>
  </si>
  <si>
    <t>Rovnanina objemu přes 3 m3 z lomového kamene tříděného hmotnosti přes 200 do 500 kg s urovnáním líce</t>
  </si>
  <si>
    <t>-534635690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</si>
  <si>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</si>
  <si>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"stabilizační práh, 3 ks"</t>
  </si>
  <si>
    <t>2,5*0,6 * 3</t>
  </si>
  <si>
    <t>14</t>
  </si>
  <si>
    <t>467510111</t>
  </si>
  <si>
    <t>Balvanitý skluz z lomového kamene tl 700 až 1200 mm</t>
  </si>
  <si>
    <t>-1735748486</t>
  </si>
  <si>
    <t>Balvanitý skluz z lomového kamene hmotnosti kamene jednotlivě přes 300 do 3000 kg s proštěrkováním tl. vrstvy 700 až 1200 mm</t>
  </si>
  <si>
    <t>997</t>
  </si>
  <si>
    <t>Přesun sutě</t>
  </si>
  <si>
    <t>15</t>
  </si>
  <si>
    <t>997013873</t>
  </si>
  <si>
    <t>Poplatek za uložení stavebního odpadu na recyklační skládce (skládkovné) zeminy a kamení zatříděného do Katalogu odpadů pod kódem 17 05 04</t>
  </si>
  <si>
    <t>t</t>
  </si>
  <si>
    <t>-1499255056</t>
  </si>
  <si>
    <t>(výkopy - násypy) * 2,0</t>
  </si>
  <si>
    <t>998</t>
  </si>
  <si>
    <t>Přesun hmot</t>
  </si>
  <si>
    <t>16</t>
  </si>
  <si>
    <t>998332011</t>
  </si>
  <si>
    <t>Přesun hmot pro úpravy vodních toků a kanály</t>
  </si>
  <si>
    <t>-1465177501</t>
  </si>
  <si>
    <t>Přesun hmot pro úpravy vodních toků a kanály, hráze rybníků apod. dopravní vzdálenost do 500 m</t>
  </si>
  <si>
    <t>25,4</t>
  </si>
  <si>
    <t>111,5</t>
  </si>
  <si>
    <t>SO 01.2 - Tůň 2</t>
  </si>
  <si>
    <t>1642495084</t>
  </si>
  <si>
    <t>1039558473</t>
  </si>
  <si>
    <t>86,1</t>
  </si>
  <si>
    <t>-744049284</t>
  </si>
  <si>
    <t>1919773325</t>
  </si>
  <si>
    <t>572405357</t>
  </si>
  <si>
    <t>Přehození neulehlého výkopku z horniny třídy těžitelnosti I skupiny 1 až 3 strojně - třídění jílové zeminy</t>
  </si>
  <si>
    <t>833007961</t>
  </si>
  <si>
    <t>32606216</t>
  </si>
  <si>
    <t>1516604376</t>
  </si>
  <si>
    <t>1133467747</t>
  </si>
  <si>
    <t>42,3</t>
  </si>
  <si>
    <t>-1112709780</t>
  </si>
  <si>
    <t>94,4</t>
  </si>
  <si>
    <t>1213218483</t>
  </si>
  <si>
    <t>"skluz, dl. 9,5 m"</t>
  </si>
  <si>
    <t>9,5*0,6</t>
  </si>
  <si>
    <t>1274455218</t>
  </si>
  <si>
    <t>"skluz - svahy, dl. 9,5 m"</t>
  </si>
  <si>
    <t>9,5*1,2</t>
  </si>
  <si>
    <t>1727028595</t>
  </si>
  <si>
    <t>-30940736</t>
  </si>
  <si>
    <t>-2019608642</t>
  </si>
  <si>
    <t>-609553980</t>
  </si>
  <si>
    <t>31,2</t>
  </si>
  <si>
    <t>163,6</t>
  </si>
  <si>
    <t>SO 01.3 - Tůň 3</t>
  </si>
  <si>
    <t>360919217</t>
  </si>
  <si>
    <t>2004253227</t>
  </si>
  <si>
    <t>132,4</t>
  </si>
  <si>
    <t>1929469996</t>
  </si>
  <si>
    <t>703588926</t>
  </si>
  <si>
    <t>1789002392</t>
  </si>
  <si>
    <t>-1241873818</t>
  </si>
  <si>
    <t>-2053190438</t>
  </si>
  <si>
    <t>42014424</t>
  </si>
  <si>
    <t>-1267580702</t>
  </si>
  <si>
    <t>52,0</t>
  </si>
  <si>
    <t>1343663103</t>
  </si>
  <si>
    <t>131,3</t>
  </si>
  <si>
    <t>177376244</t>
  </si>
  <si>
    <t>"skluz, dl. 7,8 m"</t>
  </si>
  <si>
    <t>7,8*0,6</t>
  </si>
  <si>
    <t>-1949328480</t>
  </si>
  <si>
    <t>"skluz - svahy, dl. 7,8 m"</t>
  </si>
  <si>
    <t>7,8*1,2</t>
  </si>
  <si>
    <t>-1396443284</t>
  </si>
  <si>
    <t>1234271900</t>
  </si>
  <si>
    <t>751751355</t>
  </si>
  <si>
    <t>-1114273199</t>
  </si>
  <si>
    <t>71</t>
  </si>
  <si>
    <t>ornice</t>
  </si>
  <si>
    <t>143,9</t>
  </si>
  <si>
    <t>121</t>
  </si>
  <si>
    <t>SO 01.4 - Úprava toku</t>
  </si>
  <si>
    <t>121103111</t>
  </si>
  <si>
    <t>Skrývka zemin schopných zúrodnění v rovině a svahu do 1:5</t>
  </si>
  <si>
    <t>-1419750009</t>
  </si>
  <si>
    <t>Skrývka zemin schopných zúrodnění v rovině a ve sklonu do 1:5</t>
  </si>
  <si>
    <t>"koryto a okolí"</t>
  </si>
  <si>
    <t>1891502717</t>
  </si>
  <si>
    <t>"koryto"</t>
  </si>
  <si>
    <t>121,0</t>
  </si>
  <si>
    <t>162206113</t>
  </si>
  <si>
    <t>Vodorovné přemístění do 100 m bez naložení výkopku ze zemin schopných zúrodnění</t>
  </si>
  <si>
    <t>-2095415998</t>
  </si>
  <si>
    <t>Vodorovné přemístění výkopku bez naložení, avšak se složením zemin schopných zúrodnění, na vzdálenost přes 50 do 100 m</t>
  </si>
  <si>
    <t>"odvoz na mezideponii a zpět"</t>
  </si>
  <si>
    <t>ornice * 2</t>
  </si>
  <si>
    <t>506806466</t>
  </si>
  <si>
    <t>"odvoz na meziponii a zpět"</t>
  </si>
  <si>
    <t>násypy * 2</t>
  </si>
  <si>
    <t>-952943082</t>
  </si>
  <si>
    <t>-486040388</t>
  </si>
  <si>
    <t>"přebytečná zemina, celková vzdálenost 25 km"</t>
  </si>
  <si>
    <t>167103101</t>
  </si>
  <si>
    <t>Nakládání výkopku ze zemin schopných zúrodnění</t>
  </si>
  <si>
    <t>605195396</t>
  </si>
  <si>
    <t>Nakládání neulehlého výkopku z hromad zeminy schopné zúrodnění</t>
  </si>
  <si>
    <t>"odvoz z mezideponie"</t>
  </si>
  <si>
    <t>1676285103</t>
  </si>
  <si>
    <t>-800373241</t>
  </si>
  <si>
    <t>71,0</t>
  </si>
  <si>
    <t>181006113</t>
  </si>
  <si>
    <t>Rozprostření zemin tl vrstvy do 0,2 m schopných zúrodnění v rovině a sklonu do 1:5</t>
  </si>
  <si>
    <t>-350878621</t>
  </si>
  <si>
    <t>Rozprostření zemin schopných zúrodnění v rovině a ve sklonu do 1:5, tloušťka vrstvy přes 0,15 do 0,20 m</t>
  </si>
  <si>
    <t>ornice / 0,2</t>
  </si>
  <si>
    <t>-967201952</t>
  </si>
  <si>
    <t>185,0</t>
  </si>
  <si>
    <t>-491639462</t>
  </si>
  <si>
    <t>218,5</t>
  </si>
  <si>
    <t>182251101</t>
  </si>
  <si>
    <t>Svahování násypů strojně</t>
  </si>
  <si>
    <t>-221531238</t>
  </si>
  <si>
    <t>Svahování trvalých svahů do projektovaných profilů strojně s potřebným přemístěním výkopku při svahování násypů v jakékoliv hornině</t>
  </si>
  <si>
    <t>15,4</t>
  </si>
  <si>
    <t>462511370</t>
  </si>
  <si>
    <t>Zához z lomového kamene bez proštěrkování z terénu hmotnost přes 200 do 500 kg</t>
  </si>
  <si>
    <t>2114320113</t>
  </si>
  <si>
    <t>Zához z lomového kamene neupraveného záhozového bez proštěrkování z terénu, hmotnosti jednotlivých kamenů přes 200 do 500 kg</t>
  </si>
  <si>
    <t>"koryto - opevnění v oblouku"</t>
  </si>
  <si>
    <t>10 * 0,6*0,6*2,5</t>
  </si>
  <si>
    <t>-733619657</t>
  </si>
  <si>
    <t>-1728655381</t>
  </si>
  <si>
    <t>výkopy_1</t>
  </si>
  <si>
    <t>206,4</t>
  </si>
  <si>
    <t>výkopy_2</t>
  </si>
  <si>
    <t>6,75</t>
  </si>
  <si>
    <t>zásypy</t>
  </si>
  <si>
    <t>zásyp - celkový</t>
  </si>
  <si>
    <t>28,5</t>
  </si>
  <si>
    <t>SO 02 - Propustek s polní cestou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</si>
  <si>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</si>
  <si>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</si>
  <si>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</si>
  <si>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</si>
  <si>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</si>
  <si>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</si>
  <si>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</si>
  <si>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>115001105</t>
  </si>
  <si>
    <t>Převedení vody potrubím DN přes 300 do 600</t>
  </si>
  <si>
    <t>m</t>
  </si>
  <si>
    <t>1227355475</t>
  </si>
  <si>
    <t>Převedení vody potrubím průměru DN přes 300 do 600</t>
  </si>
  <si>
    <t>115101201</t>
  </si>
  <si>
    <t>Čerpání vody na dopravní výšku do 10 m průměrný přítok do 500 l/min</t>
  </si>
  <si>
    <t>hod</t>
  </si>
  <si>
    <t>1223949981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</si>
  <si>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</si>
  <si>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</si>
  <si>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</si>
  <si>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</si>
  <si>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1598277292</t>
  </si>
  <si>
    <t>Pohotovost záložní čerpací soupravy pro dopravní výšku do 10 m s uvažovaným průměrným přítokem do 500 l/min</t>
  </si>
  <si>
    <t>-832137740</t>
  </si>
  <si>
    <t>"polní cesta"</t>
  </si>
  <si>
    <t>1,75*38</t>
  </si>
  <si>
    <t>"úprava podloží"</t>
  </si>
  <si>
    <t>2,0*38</t>
  </si>
  <si>
    <t>"propustek"</t>
  </si>
  <si>
    <t>9,0*5,5 + (4,5+3,5)*1,8</t>
  </si>
  <si>
    <t>132251101</t>
  </si>
  <si>
    <t>Hloubení rýh nezapažených š do 800 mm v hornině třídy těžitelnosti I skupiny 3 objem do 20 m3 strojně</t>
  </si>
  <si>
    <t>-2049763669</t>
  </si>
  <si>
    <t>Hloubení nezapažených rýh šířky do 800 mm strojně s urovnáním dna do předepsaného profilu a spádu v hornině třídy těžitelnosti I skupiny 3 do 20 m3</t>
  </si>
  <si>
    <t>"trativod"</t>
  </si>
  <si>
    <t>0,5*0,3 * (38+4+3)</t>
  </si>
  <si>
    <t>162351103</t>
  </si>
  <si>
    <t>Vodorovné přemístění přes 50 do 500 m výkopku/sypaniny z horniny třídy těžitelnosti I skupiny 1 až 3</t>
  </si>
  <si>
    <t>-220795291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</si>
  <si>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</si>
  <si>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"zpětný zásyp - odvoz na mezideponii a zpět"</t>
  </si>
  <si>
    <t>zásypy * 2</t>
  </si>
  <si>
    <t>1757716136</t>
  </si>
  <si>
    <t>výkopy_1+výkopy_2 - zásypy</t>
  </si>
  <si>
    <t>176222910</t>
  </si>
  <si>
    <t>"přebytečná zemina, celkem 25 km"</t>
  </si>
  <si>
    <t>184,65*15 "Přepočtené koeficientem množství</t>
  </si>
  <si>
    <t>174151101</t>
  </si>
  <si>
    <t>Zásyp jam, šachet rýh nebo kolem objektů sypaninou se zhutněním</t>
  </si>
  <si>
    <t>472755702</t>
  </si>
  <si>
    <t>Zásyp sypaninou z jakékoliv horniny strojně s uložením výkopku ve vrstvách se zhutněním jam, šachet, rýh nebo kolem objektů v těchto vykopávkách</t>
  </si>
  <si>
    <t>3,8*7,5</t>
  </si>
  <si>
    <t>-618394504</t>
  </si>
  <si>
    <t>4,0*38</t>
  </si>
  <si>
    <t>"propustek - základová spára"</t>
  </si>
  <si>
    <t>1,5*6,0</t>
  </si>
  <si>
    <t>1839832169</t>
  </si>
  <si>
    <t>"propustek - koryto"</t>
  </si>
  <si>
    <t>1,5*2 * (3,6+4,5) + 5,5</t>
  </si>
  <si>
    <t>Zakládání</t>
  </si>
  <si>
    <t>211561111</t>
  </si>
  <si>
    <t>Výplň odvodňovacích žeber nebo trativodů kamenivem hrubým drceným frakce 4 až 16 mm</t>
  </si>
  <si>
    <t>-640555967</t>
  </si>
  <si>
    <t>Výplň kamenivem do rýh odvodňovacích žeber nebo trativodů bez zhutnění, s úpravou povrchu výplně kamenivem hrubým drceným frakce 4 až 16 mm</t>
  </si>
  <si>
    <t>211971110</t>
  </si>
  <si>
    <t>Zřízení opláštění žeber nebo trativodů geotextilií v rýze nebo zářezu sklonu do 1:2</t>
  </si>
  <si>
    <t>1987368132</t>
  </si>
  <si>
    <t>Zřízení opláštění výplně z geotextilie odvodňovacích žeber nebo trativodů v rýze nebo zářezu se stěnami šikmými o sklonu do 1:2</t>
  </si>
  <si>
    <t>(0,5*2+0,3) * (38+4+3)</t>
  </si>
  <si>
    <t>M</t>
  </si>
  <si>
    <t>69311081</t>
  </si>
  <si>
    <t>geotextilie netkaná separační, ochranná, filtrační, drenážní PES 300g/m2</t>
  </si>
  <si>
    <t>582433086</t>
  </si>
  <si>
    <t>58,5*1,1845 "Přepočtené koeficientem množství</t>
  </si>
  <si>
    <t>212752501</t>
  </si>
  <si>
    <t>Trativod z drenážních trubek korugovaných PP SN 8 perforace 360° včetně lože otevřený výkop DN 150 pro liniové stavby</t>
  </si>
  <si>
    <t>-678442894</t>
  </si>
  <si>
    <t>Trativody z drenážních trubek pro liniové stavby a komunikace se zřízením štěrkového lože pod trubky a s jejich obsypem v otevřeném výkopu trubka korugovaná PP SN 8 celoperforovaná 360° DN 150</t>
  </si>
  <si>
    <t>38+4+3</t>
  </si>
  <si>
    <t>Svislé a kompletní konstrukce</t>
  </si>
  <si>
    <t>321321115</t>
  </si>
  <si>
    <t>Konstrukce vodních staveb ze ŽB mrazuvzdorného tř. C 25/30</t>
  </si>
  <si>
    <t>2086303796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</si>
  <si>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</si>
  <si>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"stabilizační patka"</t>
  </si>
  <si>
    <t>4,7*0,5</t>
  </si>
  <si>
    <t>"betonové čelo"</t>
  </si>
  <si>
    <t>7,5*0,5</t>
  </si>
  <si>
    <t>17</t>
  </si>
  <si>
    <t>321351010</t>
  </si>
  <si>
    <t>Bednění konstrukcí vodních staveb rovinné - zřízení</t>
  </si>
  <si>
    <t>606330903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</si>
  <si>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</si>
  <si>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4,7*2 + 1,6*0,5*2</t>
  </si>
  <si>
    <t>7,5*2 + 2,45*0,5*2</t>
  </si>
  <si>
    <t>18</t>
  </si>
  <si>
    <t>321352010</t>
  </si>
  <si>
    <t>Bednění konstrukcí vodních staveb rovinné - odstranění</t>
  </si>
  <si>
    <t>259332767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</si>
  <si>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</si>
  <si>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19</t>
  </si>
  <si>
    <t>451313521</t>
  </si>
  <si>
    <t>Podkladní vrstva z betonu prostého se zvýšenými nároky na prostředí pod dlažbu tl přes 100 do 150 mm</t>
  </si>
  <si>
    <t>1346448342</t>
  </si>
  <si>
    <t>Podkladní vrstva z betonu prostého pod dlažbu se zvýšenými nároky na prostředí tl. přes 100 do 150 mm</t>
  </si>
  <si>
    <t>20</t>
  </si>
  <si>
    <t>451315117</t>
  </si>
  <si>
    <t>Podkladní nebo výplňová vrstva z betonu C 25/30 tl do 100 mm</t>
  </si>
  <si>
    <t>-1087333976</t>
  </si>
  <si>
    <t>Podkladní a výplňové vrstvy z betonu prostého tloušťky do 100 mm, z betonu C 25/30</t>
  </si>
  <si>
    <t>4,3*0,7</t>
  </si>
  <si>
    <t>3,4*0,7</t>
  </si>
  <si>
    <t>"potrubí"</t>
  </si>
  <si>
    <t>5,8*1,5</t>
  </si>
  <si>
    <t>-1318056074</t>
  </si>
  <si>
    <t>1,7*(3,14+3,75)</t>
  </si>
  <si>
    <t>22</t>
  </si>
  <si>
    <t>-189966111</t>
  </si>
  <si>
    <t>"stabilizační pas, 2 ks"</t>
  </si>
  <si>
    <t>2,5*0,6 * 2</t>
  </si>
  <si>
    <t>23</t>
  </si>
  <si>
    <t>465513127</t>
  </si>
  <si>
    <t>Dlažba z lomového kamene na cementovou maltu s vyspárováním tl 200 mm</t>
  </si>
  <si>
    <t>-292869006</t>
  </si>
  <si>
    <t>Dlažba z lomového kamene lomařsky upraveného na cementovou maltu, s vyspárováním cementovou maltou, tl. kamene 200 mm</t>
  </si>
  <si>
    <t>Komunikace pozemní</t>
  </si>
  <si>
    <t>24</t>
  </si>
  <si>
    <t>564851111</t>
  </si>
  <si>
    <t>Podklad ze štěrkodrtě ŠD plochy přes 100 m2 tl 150 mm</t>
  </si>
  <si>
    <t>-690518285</t>
  </si>
  <si>
    <t>Podklad ze štěrkodrti ŠD s rozprostřením a zhutněním plochy přes 100 m2, po zhutnění tl. 150 mm</t>
  </si>
  <si>
    <t>3,5*38</t>
  </si>
  <si>
    <t>"úprava podloží, 2 vrstvy"</t>
  </si>
  <si>
    <t>3,5*38 *2</t>
  </si>
  <si>
    <t>25</t>
  </si>
  <si>
    <t>564861111</t>
  </si>
  <si>
    <t>Podklad ze štěrkodrtě ŠD plochy přes 100 m2 tl 200 mm</t>
  </si>
  <si>
    <t>-557757941</t>
  </si>
  <si>
    <t>Podklad ze štěrkodrti ŠD s rozprostřením a zhutněním plochy přes 100 m2, po zhutnění tl. 200 mm</t>
  </si>
  <si>
    <t>26</t>
  </si>
  <si>
    <t>569731111</t>
  </si>
  <si>
    <t>Zpevnění krajnic kamenivem drceným tl 100 mm</t>
  </si>
  <si>
    <t>1680310116</t>
  </si>
  <si>
    <t>Zpevnění krajnic nebo komunikací pro pěší s rozprostřením a zhutněním, po zhutnění kamenivem drceným tl. 100 mm</t>
  </si>
  <si>
    <t>0,25*38 *2</t>
  </si>
  <si>
    <t>27</t>
  </si>
  <si>
    <t>573451113</t>
  </si>
  <si>
    <t>Dvojitý nátěr z asfaltu v množství 2,1 kg/m2 s posypem</t>
  </si>
  <si>
    <t>-1299649588</t>
  </si>
  <si>
    <t>Dvojitý nátěr DN s posypem kamenivem a se zaválcováním z asfaltu silničního, v množství 2,1 kg/m2</t>
  </si>
  <si>
    <t>28</t>
  </si>
  <si>
    <t>574381112</t>
  </si>
  <si>
    <t>Penetrační makadam hrubý PMH tl 100 mm</t>
  </si>
  <si>
    <t>-462390184</t>
  </si>
  <si>
    <t>Penetrační makadam PM s rozprostřením kameniva na sucho, s prolitím živicí, s posypem drtí a se zhutněním hrubý (PMH) z kameniva hrubého drceného, po zhutnění tl. 100 mm</t>
  </si>
  <si>
    <t>Trubní vedení</t>
  </si>
  <si>
    <t>29</t>
  </si>
  <si>
    <t>810441111</t>
  </si>
  <si>
    <t>Přeseknutí betonové trouby DN přes 400 do 600 mm</t>
  </si>
  <si>
    <t>kus</t>
  </si>
  <si>
    <t>1429837004</t>
  </si>
  <si>
    <t>Přeseknutí betonové trouby v rovině kolmé nebo skloněné k ose trouby, se začištěním DN přes 400 do 600 mm</t>
  </si>
  <si>
    <t>30</t>
  </si>
  <si>
    <t>812442222</t>
  </si>
  <si>
    <t>Montáž podkladků trub od DN 600 do DN 800</t>
  </si>
  <si>
    <t>-1622365605</t>
  </si>
  <si>
    <t>Montáž potrubí z trub betonových hrdlových v otevřeném výkopu ve sklonu do 20 % podkladků pod trouby hrdlové DN od 600 do 800</t>
  </si>
  <si>
    <t>31</t>
  </si>
  <si>
    <t>59223734</t>
  </si>
  <si>
    <t>podkladek pod trouby betonové/ŽB DN 600-800</t>
  </si>
  <si>
    <t>-1005974380</t>
  </si>
  <si>
    <t>10*1,01 "Přepočtené koeficientem množství</t>
  </si>
  <si>
    <t>Ostatní konstrukce a práce, bourání</t>
  </si>
  <si>
    <t>32</t>
  </si>
  <si>
    <t>919521160</t>
  </si>
  <si>
    <t>Zřízení silničního propustku z trub betonových nebo ŽB DN 800</t>
  </si>
  <si>
    <t>1307051657</t>
  </si>
  <si>
    <t>Zřízení silničního propustku z trub betonových nebo železobetonových DN 800 mm</t>
  </si>
  <si>
    <t>33</t>
  </si>
  <si>
    <t>59221003</t>
  </si>
  <si>
    <t>trouba ŽB 8úhelníková zesílená DN 800</t>
  </si>
  <si>
    <t>-33917906</t>
  </si>
  <si>
    <t>6,8*1,01 "Přepočtené koeficientem množství</t>
  </si>
  <si>
    <t>34</t>
  </si>
  <si>
    <t>919535559</t>
  </si>
  <si>
    <t>Obetonování trubního propustku betonem prostým tř. C 25/30</t>
  </si>
  <si>
    <t>328384970</t>
  </si>
  <si>
    <t>Obetonování trubního propustku betonem prostým bez zvýšených nároků na prostředí tř. C 25/30</t>
  </si>
  <si>
    <t>5,8*0,7</t>
  </si>
  <si>
    <t>35</t>
  </si>
  <si>
    <t>919726202</t>
  </si>
  <si>
    <t>Geotextilie pro vyztužení, separaci a filtraci tkaná z PP podélná pevnost v tahu přes 15 do 50 kN/m</t>
  </si>
  <si>
    <t>1935776067</t>
  </si>
  <si>
    <t>Geotextilie tkaná pro vyztužení, separaci nebo filtraci z polypropylenu, podélná pevnost v tahu přes 15 do 50 kN/m</t>
  </si>
  <si>
    <t>36</t>
  </si>
  <si>
    <t>931994141</t>
  </si>
  <si>
    <t>Těsnění pracovní spáry betonové konstrukce polyuretanovým tmelem do pl 1,5 cm2</t>
  </si>
  <si>
    <t>1423443165</t>
  </si>
  <si>
    <t>Těsnění spáry betonové konstrukce pásy, profily, tmely tmelem polyuretanovým spáry pracovní do 1,5 cm2</t>
  </si>
  <si>
    <t>4,1</t>
  </si>
  <si>
    <t>3,3</t>
  </si>
  <si>
    <t>37</t>
  </si>
  <si>
    <t>939591040</t>
  </si>
  <si>
    <t>Výztuž konstrukcí pozemních komunikací ze svařovaných sítí</t>
  </si>
  <si>
    <t>-518431781</t>
  </si>
  <si>
    <t>Výztuž konstrukcí pozemních komunikací ze sítí svařovaných</t>
  </si>
  <si>
    <t>"obetonování potrubí, rezerva 10% na překrytí"</t>
  </si>
  <si>
    <t>2,65*5,8 * 0,0079 * 1,1</t>
  </si>
  <si>
    <t>"stabilizační patka, rezerva 10% na překrytí"</t>
  </si>
  <si>
    <t>(4,7*2 + 1,6*0,5*2 + 4,1*0,2*2) * 0,0079 * 1,1</t>
  </si>
  <si>
    <t>"betonové čelo, rezerva 10% na překrytí"</t>
  </si>
  <si>
    <t>(7,5*2 + 2,45*0,5*2 + 3,5*0,5*2) * 0,0079 * 1,1</t>
  </si>
  <si>
    <t>38</t>
  </si>
  <si>
    <t>966008112</t>
  </si>
  <si>
    <t>Bourání trubního propustku DN přes 300 do 500</t>
  </si>
  <si>
    <t>-1015642990</t>
  </si>
  <si>
    <t>Bourání trubního propustku s odklizením a uložením vybouraného materiálu na skládku na vzdálenost do 3 m nebo s naložením na dopravní prostředek z trub betonových nebo železobetonových DN přes 300 do 500 mm</t>
  </si>
  <si>
    <t>39</t>
  </si>
  <si>
    <t>966008311</t>
  </si>
  <si>
    <t>Bourání čela trubního propustku z betonu železového</t>
  </si>
  <si>
    <t>1043070310</t>
  </si>
  <si>
    <t>Bourání trubního propustku s odklizením a uložením vybouraného materiálu na skládku na vzdálenost do 3 m nebo s naložením na dopravní prostředek čela z betonu železového</t>
  </si>
  <si>
    <t>40</t>
  </si>
  <si>
    <t>997002511</t>
  </si>
  <si>
    <t>Vodorovné přemístění suti a vybouraných hmot bez naložení ale se složením a urovnáním do 1 km</t>
  </si>
  <si>
    <t>-129817014</t>
  </si>
  <si>
    <t>Vodorovné přemístění suti a vybouraných hmot bez naložení, se složením a hrubým urovnáním na vzdálenost do 1 km</t>
  </si>
  <si>
    <t>41</t>
  </si>
  <si>
    <t>997002519</t>
  </si>
  <si>
    <t>Příplatek ZKD 1 km přemístění suti a vybouraných hmot</t>
  </si>
  <si>
    <t>875210487</t>
  </si>
  <si>
    <t>Vodorovné přemístění suti a vybouraných hmot bez naložení, se složením a hrubým urovnáním Příplatek k ceně za každý další započatý 1 km přes 1 km</t>
  </si>
  <si>
    <t>12,37*24 "Přepočtené koeficientem množství</t>
  </si>
  <si>
    <t>42</t>
  </si>
  <si>
    <t>997013861</t>
  </si>
  <si>
    <t>Poplatek za uložení stavebního odpadu na recyklační skládce (skládkovné) z prostého betonu kód odpadu 17 01 01</t>
  </si>
  <si>
    <t>1010202349</t>
  </si>
  <si>
    <t>Poplatek za uložení stavebního odpadu na recyklační skládce (skládkovné) z prostého betonu zatříděného do Katalogu odpadů pod kódem 17 01 01</t>
  </si>
  <si>
    <t>43</t>
  </si>
  <si>
    <t>997013862</t>
  </si>
  <si>
    <t>Poplatek za uložení stavebního odpadu na recyklační skládce (skládkovné) z armovaného betonu kód odpadu 17 01 01</t>
  </si>
  <si>
    <t>-1372684355</t>
  </si>
  <si>
    <t>Poplatek za uložení stavebního odpadu na recyklační skládce (skládkovné) z armovaného betonu zatříděného do Katalogu odpadů pod kódem 17 01 01</t>
  </si>
  <si>
    <t>44</t>
  </si>
  <si>
    <t>-784070185</t>
  </si>
  <si>
    <t>(výkopy_1+výkopy_2 - zásypy) * 2,0</t>
  </si>
  <si>
    <t>45</t>
  </si>
  <si>
    <t>998225111</t>
  </si>
  <si>
    <t>Přesun hmot pro pozemní komunikace s krytem z kamene, monolitickým betonovým nebo živičným</t>
  </si>
  <si>
    <t>1232787682</t>
  </si>
  <si>
    <t>Přesun hmot pro komunikace s krytem z kameniva, monolitickým betonovým nebo živičným dopravní vzdálenost do 200 m jakékoliv délky objektu</t>
  </si>
  <si>
    <t>PSV</t>
  </si>
  <si>
    <t>Práce a dodávky PSV</t>
  </si>
  <si>
    <t>767</t>
  </si>
  <si>
    <t>Konstrukce zámečnické</t>
  </si>
  <si>
    <t>46</t>
  </si>
  <si>
    <t>767161119/R</t>
  </si>
  <si>
    <t>D+M zábradlí z rovných pozinkovaných trubek do zdi hm přes 45 kg</t>
  </si>
  <si>
    <t>-1098554182</t>
  </si>
  <si>
    <t>D+M zábradlí z rovných pozinkovaných trubek do zdi hm přes 45 kg
Položka zahrnuje:
- dopravu,
- montáž,
- přesun hmot,
- spojovací materiál - připevnění do betonu na chemickou kotvu, 4 ks/sloupek,
- žárové zinkování,
- výrobu, svaření konstrukce.</t>
  </si>
  <si>
    <t>SO 03.1 - Kácení dřevin</t>
  </si>
  <si>
    <t xml:space="preserve">    N30 - Kácení dřevin</t>
  </si>
  <si>
    <t>N30</t>
  </si>
  <si>
    <t>111212362</t>
  </si>
  <si>
    <t>Odstranění nevhodných dřevin přes 500 m2 v přes 1 m s odstraněním pařezů ve svahu přes 1:5 do 1:2</t>
  </si>
  <si>
    <t>512</t>
  </si>
  <si>
    <t>1343307253</t>
  </si>
  <si>
    <t>Odstranění nevhodných dřevin průměru kmene do 100 mm výšky přes 1 m s odstraněním pařezu přes 500 m2 na svahu přes 1:5 do 1:2</t>
  </si>
  <si>
    <t>"plocha skupin keřů"705+583</t>
  </si>
  <si>
    <t>112151011</t>
  </si>
  <si>
    <t>Volné kácení stromů s rozřezáním a odvětvením D kmene přes 100 do 200 mm</t>
  </si>
  <si>
    <t>197652507</t>
  </si>
  <si>
    <t>Pokácení stromu volné v celku s odřezáním kmene a s odvětvením průměru kmene přes 100 do 200 mm</t>
  </si>
  <si>
    <t>"dle inv.tab."36</t>
  </si>
  <si>
    <t>"dle inv.tab.skupina stromů - č. 96"1</t>
  </si>
  <si>
    <t>"dle inv.tab.skupina stromů - č. 133,135"70+60</t>
  </si>
  <si>
    <t>112151012</t>
  </si>
  <si>
    <t>Volné kácení stromů s rozřezáním a odvětvením D kmene přes 200 do 300 mm</t>
  </si>
  <si>
    <t>-563251245</t>
  </si>
  <si>
    <t>Pokácení stromu volné v celku s odřezáním kmene a s odvětvením průměru kmene přes 200 do 300 mm</t>
  </si>
  <si>
    <t>"dle inv.tab."30</t>
  </si>
  <si>
    <t>112151013</t>
  </si>
  <si>
    <t>Volné kácení stromů s rozřezáním a odvětvením D kmene přes 300 do 400 mm</t>
  </si>
  <si>
    <t>-82252240</t>
  </si>
  <si>
    <t>Pokácení stromu volné v celku s odřezáním kmene a s odvětvením průměru kmene přes 300 do 400 mm</t>
  </si>
  <si>
    <t>"dle inv.tab.skupina stromů - č. 56"3</t>
  </si>
  <si>
    <t>112151014</t>
  </si>
  <si>
    <t>Volné kácení stromů s rozřezáním a odvětvením D kmene přes 400 do 500 mm</t>
  </si>
  <si>
    <t>-38618480</t>
  </si>
  <si>
    <t>Pokácení stromu volné v celku s odřezáním kmene a s odvětvením průměru kmene přes 400 do 500 mm</t>
  </si>
  <si>
    <t>"dle inv.tab.skupina stromů - č. 56"1</t>
  </si>
  <si>
    <t>"dle inv.tab.skupina stromů - č. 96"3</t>
  </si>
  <si>
    <t>112151015</t>
  </si>
  <si>
    <t>Volné kácení stromů s rozřezáním a odvětvením D kmene přes 500 do 600 mm</t>
  </si>
  <si>
    <t>-1627383115</t>
  </si>
  <si>
    <t>Pokácení stromu volné v celku s odřezáním kmene a s odvětvením průměru kmene přes 500 do 600 mm</t>
  </si>
  <si>
    <t>"dle inv.tab."14</t>
  </si>
  <si>
    <t>112151016</t>
  </si>
  <si>
    <t>Volné kácení stromů s rozřezáním a odvětvením D kmene přes 600 do 700 mm</t>
  </si>
  <si>
    <t>2147422146</t>
  </si>
  <si>
    <t>Pokácení stromu volné v celku s odřezáním kmene a s odvětvením průměru kmene přes 600 do 700 mm</t>
  </si>
  <si>
    <t>"dle inv.tab."5</t>
  </si>
  <si>
    <t>112151018</t>
  </si>
  <si>
    <t>Volné kácení stromů s rozřezáním a odvětvením D kmene přes 800 do 900 mm</t>
  </si>
  <si>
    <t>563485211</t>
  </si>
  <si>
    <t>Pokácení stromu volné v celku s odřezáním kmene a s odvětvením průměru kmene přes 800 do 900 mm</t>
  </si>
  <si>
    <t>"dle inv.tab."1</t>
  </si>
  <si>
    <t>112151019</t>
  </si>
  <si>
    <t>Volné kácení stromů s rozřezáním a odvětvením D kmene přes 900 do 1000 mm</t>
  </si>
  <si>
    <t>-167129666</t>
  </si>
  <si>
    <t>Pokácení stromu volné v celku s odřezáním kmene a s odvětvením průměru kmene přes 900 do 1000 mm</t>
  </si>
  <si>
    <t>112201111</t>
  </si>
  <si>
    <t>Odstranění pařezů D do 0,2 m v rovině a svahu 1:5 s odklizením do 20 m a zasypáním jámy</t>
  </si>
  <si>
    <t>-1068886507</t>
  </si>
  <si>
    <t>"dle inv. tab."8</t>
  </si>
  <si>
    <t>112201112</t>
  </si>
  <si>
    <t>Odstranění pařezů D do 0,3 m v rovině a svahu 1:5 s odklizením do 20 m a zasypáním jámy</t>
  </si>
  <si>
    <t>-470046312</t>
  </si>
  <si>
    <t>"dle inv. tab."16</t>
  </si>
  <si>
    <t>112201113</t>
  </si>
  <si>
    <t>Odstranění pařezů D přes 0,3 do 0,4 m v rovině a svahu do 1:5 s odklizením do 20 m a zasypáním jámy</t>
  </si>
  <si>
    <t>128260892</t>
  </si>
  <si>
    <t>Odstranění pařezu v rovině nebo na svahu do 1:5 o průměru pařezu na řezné ploše přes 300 do 400 mm</t>
  </si>
  <si>
    <t>"dle inv. tab."19</t>
  </si>
  <si>
    <t>112201114</t>
  </si>
  <si>
    <t>Odstranění pařezů D přes 0,4 do 0,5 m v rovině a svahu do 1:5 s odklizením do 20 m a zasypáním jámy</t>
  </si>
  <si>
    <t>-735234313</t>
  </si>
  <si>
    <t>Odstranění pařezu v rovině nebo na svahu do 1:5 o průměru pařezu na řezné ploše přes 400 do 500 mm</t>
  </si>
  <si>
    <t>"dle inv. tab."21</t>
  </si>
  <si>
    <t>112201115</t>
  </si>
  <si>
    <t>Odstranění pařezů D přes 0,5 do 0,6 m v rovině a svahu do 1:5 s odklizením do 20 m a zasypáním jámy</t>
  </si>
  <si>
    <t>1724220119</t>
  </si>
  <si>
    <t>Odstranění pařezu v rovině nebo na svahu do 1:5 o průměru pařezu na řezné ploše přes 500 do 600 mm</t>
  </si>
  <si>
    <t>"dle inv. tab."12</t>
  </si>
  <si>
    <t>112201116</t>
  </si>
  <si>
    <t>Odstranění pařezů D přes 0,6 do 0,7 m v rovině a svahu do 1:5 s odklizením do 20 m a zasypáním jámy</t>
  </si>
  <si>
    <t>1854876600</t>
  </si>
  <si>
    <t>Odstranění pařezu v rovině nebo na svahu do 1:5 o průměru pařezu na řezné ploše přes 600 do 700 mm</t>
  </si>
  <si>
    <t>"dle inv. tab."5</t>
  </si>
  <si>
    <t>112201118</t>
  </si>
  <si>
    <t>Odstranění pařezů D přes 0,8 do 0,9 m v rovině a svahu do 1:5 s odklizením do 20 m a zasypáním jámy</t>
  </si>
  <si>
    <t>-446031399</t>
  </si>
  <si>
    <t>Odstranění pařezu v rovině nebo na svahu do 1:5 o průměru pařezu na řezné ploše přes 800 do 900 mm</t>
  </si>
  <si>
    <t>"dle inv. tab."1</t>
  </si>
  <si>
    <t>112201119</t>
  </si>
  <si>
    <t>Odstranění pařezů D přes 0,9 do 1,0 m v rovině a svahu do 1:5 s odklizením do 20 m a zasypáním jámy</t>
  </si>
  <si>
    <t>831858526</t>
  </si>
  <si>
    <t>Odstranění pařezu v rovině nebo na svahu do 1:5 o průměru pařezu na řezné ploše přes 900 do 1000 mm</t>
  </si>
  <si>
    <t>162201411</t>
  </si>
  <si>
    <t>Vodorovné přemístění kmenů stromů listnatých do 1 km D kmene do 300 mm</t>
  </si>
  <si>
    <t>-1017966901</t>
  </si>
  <si>
    <t>"dle inv. tab."100</t>
  </si>
  <si>
    <t>"stromy ve skupině"4+70+60</t>
  </si>
  <si>
    <t>162201415</t>
  </si>
  <si>
    <t>Vodorovné přemístění kmenů stromů jehličnatých do 1 km D kmene přes 100 do 300 mm</t>
  </si>
  <si>
    <t>1731103125</t>
  </si>
  <si>
    <t>Vodorovné přemístění větví, kmenů nebo pařezů s naložením, složením a dopravou do 1000 m kmenů stromů jehličnatých, průměru přes 100 do 300 mm</t>
  </si>
  <si>
    <t>"dle inv.tab."2</t>
  </si>
  <si>
    <t>162201412</t>
  </si>
  <si>
    <t>Vodorovné přemístění kmenů stromů listnatých do 1 km D kmene přes 300 do 500 mm</t>
  </si>
  <si>
    <t>-263450432</t>
  </si>
  <si>
    <t>Vodorovné přemístění větví, kmenů nebo pařezů s naložením, složením a dopravou do 1000 m kmenů stromů listnatých, průměru přes 300 do 500 mm</t>
  </si>
  <si>
    <t>"dle inv. tab."49</t>
  </si>
  <si>
    <t>"stromy ve skupině"5</t>
  </si>
  <si>
    <t>162201413</t>
  </si>
  <si>
    <t>Vodorovné přemístění kmenů stromů listnatých do 1 km D kmene přes 500 do 700 mm</t>
  </si>
  <si>
    <t>1341348121</t>
  </si>
  <si>
    <t>Vodorovné přemístění větví, kmenů nebo pařezů s naložením, složením a dopravou do 1000 m kmenů stromů listnatých, průměru přes 500 do 700 mm</t>
  </si>
  <si>
    <t>"dle inv. tab."3</t>
  </si>
  <si>
    <t>162201414</t>
  </si>
  <si>
    <t>Vodorovné přemístění kmenů stromů listnatých do 1 km D kmene přes 700 do 900 mm</t>
  </si>
  <si>
    <t>1157302599</t>
  </si>
  <si>
    <t>Vodorovné přemístění větví, kmenů nebo pařezů s naložením, složením a dopravou do 1000 m kmenů stromů listnatých, průměru přes 700 do 900 mm</t>
  </si>
  <si>
    <t>112155311</t>
  </si>
  <si>
    <t>Štěpkování keřového porostu středně hustého s naložením</t>
  </si>
  <si>
    <t>-646862594</t>
  </si>
  <si>
    <t>Štěpkování s naložením na dopravní prostředek a odvozem do 20 km keřového porostu středně hustého</t>
  </si>
  <si>
    <t>"součet ploch ods keřových skupin"705+583</t>
  </si>
  <si>
    <t>112155215</t>
  </si>
  <si>
    <t>Štěpkování solitérních stromků a větví průměru kmene do 300 mm s naložením</t>
  </si>
  <si>
    <t>1576069052</t>
  </si>
  <si>
    <t>Štěpkování s naložením na dopravní prostředek a odvozem do 20 km stromků a větví solitérů, průměru kmene do 300 mm</t>
  </si>
  <si>
    <t>234+2</t>
  </si>
  <si>
    <t>112155221</t>
  </si>
  <si>
    <t>Štěpkování solitérních stromků a větví průměru kmene přes 300 do 500 mm s naložením</t>
  </si>
  <si>
    <t>-1970067968</t>
  </si>
  <si>
    <t>Štěpkování s naložením na dopravní prostředek a odvozem do 20 km stromků a větví solitérů, průměru kmene přes 300 do 500 mm</t>
  </si>
  <si>
    <t>54</t>
  </si>
  <si>
    <t>112155225</t>
  </si>
  <si>
    <t>Štěpkování solitérních stromků a větví průměru kmene přes 500 do 700 mm s naložením</t>
  </si>
  <si>
    <t>391085060</t>
  </si>
  <si>
    <t>Štěpkování s naložením na dopravní prostředek a odvozem do 20 km stromků a větví solitérů, průměru kmene přes 500 do 700 mm</t>
  </si>
  <si>
    <t>3+1</t>
  </si>
  <si>
    <t>R-171201201</t>
  </si>
  <si>
    <t>Uložení bioodpadu na deponii</t>
  </si>
  <si>
    <t>947869570</t>
  </si>
  <si>
    <t>bioodpad</t>
  </si>
  <si>
    <t>"objem nadrcených korun, přepočteno na 1prms"kácení_objem_korun*0,35</t>
  </si>
  <si>
    <t>997221858</t>
  </si>
  <si>
    <t>Poplatek za uložení na recyklační skládce (skládkovné) odpadu z rostlinných pletiv kód odpadu 02 01 03</t>
  </si>
  <si>
    <t>-1621097556</t>
  </si>
  <si>
    <t>Poplatek za uložení stavebního odpadu na recyklační skládce (skládkovné) z rostlinných pletiv zatříděného do Katalogu odpadů pod kódem 02 01 03</t>
  </si>
  <si>
    <t>"převod z m3 na kg a tuny"bioodpad*550/100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</si>
  <si>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</si>
  <si>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</si>
  <si>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</si>
  <si>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</si>
  <si>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</si>
  <si>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</si>
  <si>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</si>
  <si>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</si>
  <si>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</si>
  <si>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011303000/R</t>
  </si>
  <si>
    <t>Archeologický průzkum</t>
  </si>
  <si>
    <t>kpl</t>
  </si>
  <si>
    <t>1024</t>
  </si>
  <si>
    <t>210699613</t>
  </si>
  <si>
    <t>011503000</t>
  </si>
  <si>
    <t>Stavební průzkum bez rozlišení - pasportizace</t>
  </si>
  <si>
    <t>67619732</t>
  </si>
  <si>
    <t>012002000/R1</t>
  </si>
  <si>
    <t>Vytýčení inženýrských sítí a zařízení, včetně zajištění případné aktualizace vyjádření správců sítí, zajištění všech nezbytných opatření, jimiž bude předejito porušení jakékoliv inženýrské sítě během výstavby.</t>
  </si>
  <si>
    <t>-806307383</t>
  </si>
  <si>
    <t>012002000/R2</t>
  </si>
  <si>
    <t>Vytýčení stavby odborně způsobilou osobou v oboru zeměměřičství, včetně vytyčení hranic pozemků.</t>
  </si>
  <si>
    <t>-46964171</t>
  </si>
  <si>
    <t>012303000/R</t>
  </si>
  <si>
    <t>Geometrický plán</t>
  </si>
  <si>
    <t>1812046311</t>
  </si>
  <si>
    <t>013254000/R</t>
  </si>
  <si>
    <t>Zpracování a předání dokumentace skutečného provedení stavb</t>
  </si>
  <si>
    <t>-561293043</t>
  </si>
  <si>
    <t>Zpracování a předání dokumentace skutečného provedení stavby (3 ks pare+1 ks v el. formě) objednavateli a zaměření skutečného provedení stavby- geodetické části dokumentace (3 ks pare+1 ks v el. formě) v rozsahu odpovídajícím příslušným právním předpisům, fotodokumentace</t>
  </si>
  <si>
    <t>013294000/R1</t>
  </si>
  <si>
    <t xml:space="preserve">Vyhotovení  povodňového a havarijního plánu</t>
  </si>
  <si>
    <t>1503839989</t>
  </si>
  <si>
    <t>013294000/R3</t>
  </si>
  <si>
    <t>Dokumentace realizační, výrobně technická a dílenská</t>
  </si>
  <si>
    <t>1696007160</t>
  </si>
  <si>
    <t>Dokumentace realizační, výrobně technická a dílenská
Položka zahrnuje:
- dokumentaci pro výrobu zábradlí,
- dokumentaci pro výztuž,
- dokumentaci pro bednění.</t>
  </si>
  <si>
    <t>VRN3</t>
  </si>
  <si>
    <t>Zařízení staveniště</t>
  </si>
  <si>
    <t>031002000/R</t>
  </si>
  <si>
    <t>Zřízení a likvidace zařízení staveniště</t>
  </si>
  <si>
    <t>-319952909</t>
  </si>
  <si>
    <t>Zřízení a likvidace zařízení staveniště
Zařízení staveniště včetně všech nákladů spojených s jeho zřízením, provozem a likvidací; zřízení a projednání potřebných ploch pro zařízení staveniště, skládky materiálu, mezideponie, včetně úhrady poplatků a úpravy povrchu po likvidaci staveniště.</t>
  </si>
  <si>
    <t>031002000/R2</t>
  </si>
  <si>
    <t xml:space="preserve">Zpevnění příjezdu ke staveništi </t>
  </si>
  <si>
    <t>1516548545</t>
  </si>
  <si>
    <t>Zpevnění příjezdu ke staveništi 
Zřízení příjezdů a sjezdů, údržba a čištění dotčených komunikací, včetně uvedení všech povrchů do původního stavu a jejich protokolární předání
Položka zahrnuje:
- materiál: zpevněné příjezdy, přejezdy tras inženýrských sítí, sjezdy (silniční panely, štěrkové lože, geotextilie, dřevěné matrace),
- dřevěné matrace š. 4,0 m, dl. 161 m,
- silniční panely 300x150x15 cm, 18 ks,
- štěrkové lože tl. 0,2 m, plocha 81 m2,
- zřízení a odstranění dočasné konstrukce,
- uvedení dotčených ploch do původního stavu,
- dopravu materiálu a přesun hmot.</t>
  </si>
  <si>
    <t>VRN4</t>
  </si>
  <si>
    <t>Inženýrská činnost</t>
  </si>
  <si>
    <t>041903000/R</t>
  </si>
  <si>
    <t>Geologický dozor</t>
  </si>
  <si>
    <t>1009890103</t>
  </si>
  <si>
    <t>Geologický dozor
- založení objektu
- třídění zeminy</t>
  </si>
  <si>
    <t>043002000/R</t>
  </si>
  <si>
    <t>Rozbor zeminy v rozsahu pro uložení na skládku</t>
  </si>
  <si>
    <t>260435703</t>
  </si>
  <si>
    <t>Rozbor zeminy v rozsahu pro uložení na skládku
- 2 ks</t>
  </si>
  <si>
    <t>043002000/R1</t>
  </si>
  <si>
    <t>Zajištění a provedení zkoušek, rozborů a atestů nutných pro řádné provádění a dokončení díla, uvedených v projektové dokumentaci včetně předání jejich výsledků objednateli, jakož i provedení následujích zkoušek a rozborů</t>
  </si>
  <si>
    <t>1583256741</t>
  </si>
  <si>
    <t>Zajištění a provedení zkoušek, rozborů a atestů nutných pro řádné provádění a dokončení díla, uvedených v projektové dokumentaci včetně předání jejich výsledků objednateli, jakož i provedení následujích zkoušek a rozborů
Náklady zhotovitele, související s prováděním zkoušek a revizí předepsaných technickými normami, a které jsou pro provedení díla nezbytné, vč. stanovení receptury pro zvýšení únosnosti podloží.
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</si>
  <si>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049002000/R</t>
  </si>
  <si>
    <t>Zajištění umístění štítku o povolení stavby a stejnopisu oznámení o zahájení prací oblastnímu inspektorátu práce na viditelném místě u vstupu na staveniště</t>
  </si>
  <si>
    <t>2085753137</t>
  </si>
  <si>
    <t>049002000/R1</t>
  </si>
  <si>
    <t>Protokolární předání stavbou dotčených pozemků</t>
  </si>
  <si>
    <t>-834631144</t>
  </si>
  <si>
    <t>VRN9</t>
  </si>
  <si>
    <t>Ostatní náklady</t>
  </si>
  <si>
    <t>094002000/R</t>
  </si>
  <si>
    <t>Umístění prvků publicity</t>
  </si>
  <si>
    <t>1171078105</t>
  </si>
  <si>
    <t>Ostatní náklady související s výstavbou</t>
  </si>
  <si>
    <t>SEZNAM FIGUR</t>
  </si>
  <si>
    <t>Výměra</t>
  </si>
  <si>
    <t>SO 01/ SO 01.1</t>
  </si>
  <si>
    <t>Použití figury:</t>
  </si>
  <si>
    <t>SO 01/ SO 01.2</t>
  </si>
  <si>
    <t>SO 01/ SO 01.3</t>
  </si>
  <si>
    <t>SO 01/ SO 01.4</t>
  </si>
  <si>
    <t>množství bioodpadu po kácení dřevin</t>
  </si>
  <si>
    <t>kácení_objem_korun</t>
  </si>
  <si>
    <t>výpočet objemu větví kácených stromů</t>
  </si>
  <si>
    <t>"objem korun skupin dle tab - kácení"(705+583)*5</t>
  </si>
  <si>
    <t>"objem stromů dle tab - kácení"48000</t>
  </si>
  <si>
    <t>"poníženo"55000/50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</si>
</sst>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24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28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26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30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28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5318563.6900000004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5318563.6900000004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1116898.3700000001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6435462.0600000005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50</v>
      </c>
      <c r="AI60" s="36"/>
      <c r="AJ60" s="36"/>
      <c r="AK60" s="36"/>
      <c r="AL60" s="36"/>
      <c r="AM60" s="57" t="s">
        <v>51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53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50</v>
      </c>
      <c r="AI75" s="36"/>
      <c r="AJ75" s="36"/>
      <c r="AK75" s="36"/>
      <c r="AL75" s="36"/>
      <c r="AM75" s="57" t="s">
        <v>51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403/2023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Mokřad v k. ú. Kunice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>Kunice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9. 7. 2025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>Státní pozemkový úřad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29</v>
      </c>
      <c r="AJ89" s="34"/>
      <c r="AK89" s="34"/>
      <c r="AL89" s="34"/>
      <c r="AM89" s="73" t="str">
        <f>IF(E17="","",E17)</f>
        <v>Atregia, s.r.o.</v>
      </c>
      <c r="AN89" s="64"/>
      <c r="AO89" s="64"/>
      <c r="AP89" s="64"/>
      <c r="AQ89" s="34"/>
      <c r="AR89" s="38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9" t="s">
        <v>27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33</v>
      </c>
      <c r="AJ90" s="34"/>
      <c r="AK90" s="34"/>
      <c r="AL90" s="34"/>
      <c r="AM90" s="73" t="str">
        <f>IF(E20="","",E20)</f>
        <v xml:space="preserve"> 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56</v>
      </c>
      <c r="D92" s="87"/>
      <c r="E92" s="87"/>
      <c r="F92" s="87"/>
      <c r="G92" s="87"/>
      <c r="H92" s="88"/>
      <c r="I92" s="89" t="s">
        <v>57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58</v>
      </c>
      <c r="AH92" s="87"/>
      <c r="AI92" s="87"/>
      <c r="AJ92" s="87"/>
      <c r="AK92" s="87"/>
      <c r="AL92" s="87"/>
      <c r="AM92" s="87"/>
      <c r="AN92" s="89" t="s">
        <v>59</v>
      </c>
      <c r="AO92" s="87"/>
      <c r="AP92" s="91"/>
      <c r="AQ92" s="92" t="s">
        <v>60</v>
      </c>
      <c r="AR92" s="38"/>
      <c r="AS92" s="93" t="s">
        <v>61</v>
      </c>
      <c r="AT92" s="94" t="s">
        <v>62</v>
      </c>
      <c r="AU92" s="94" t="s">
        <v>63</v>
      </c>
      <c r="AV92" s="94" t="s">
        <v>64</v>
      </c>
      <c r="AW92" s="94" t="s">
        <v>65</v>
      </c>
      <c r="AX92" s="94" t="s">
        <v>66</v>
      </c>
      <c r="AY92" s="94" t="s">
        <v>67</v>
      </c>
      <c r="AZ92" s="94" t="s">
        <v>68</v>
      </c>
      <c r="BA92" s="94" t="s">
        <v>69</v>
      </c>
      <c r="BB92" s="94" t="s">
        <v>70</v>
      </c>
      <c r="BC92" s="94" t="s">
        <v>71</v>
      </c>
      <c r="BD92" s="95" t="s">
        <v>72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73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ROUND(AG95+SUM(AG100:AG102),2)</f>
        <v>5318563.6900000004</v>
      </c>
      <c r="AH94" s="102"/>
      <c r="AI94" s="102"/>
      <c r="AJ94" s="102"/>
      <c r="AK94" s="102"/>
      <c r="AL94" s="102"/>
      <c r="AM94" s="102"/>
      <c r="AN94" s="103">
        <f>SUM(AG94,AT94)</f>
        <v>6435462.0600000005</v>
      </c>
      <c r="AO94" s="103"/>
      <c r="AP94" s="103"/>
      <c r="AQ94" s="104" t="s">
        <v>1</v>
      </c>
      <c r="AR94" s="105"/>
      <c r="AS94" s="106">
        <f>ROUND(AS95+SUM(AS100:AS102),2)</f>
        <v>0</v>
      </c>
      <c r="AT94" s="107">
        <f>ROUND(SUM(AV94:AW94),2)</f>
        <v>1116898.3700000001</v>
      </c>
      <c r="AU94" s="108">
        <f>ROUND(AU95+SUM(AU100:AU102),5)</f>
        <v>3244.32629</v>
      </c>
      <c r="AV94" s="107">
        <f>ROUND(AZ94*L29,2)</f>
        <v>1116898.3700000001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ROUND(AZ95+SUM(AZ100:AZ102),2)</f>
        <v>5318563.6900000004</v>
      </c>
      <c r="BA94" s="107">
        <f>ROUND(BA95+SUM(BA100:BA102),2)</f>
        <v>0</v>
      </c>
      <c r="BB94" s="107">
        <f>ROUND(BB95+SUM(BB100:BB102),2)</f>
        <v>0</v>
      </c>
      <c r="BC94" s="107">
        <f>ROUND(BC95+SUM(BC100:BC102),2)</f>
        <v>0</v>
      </c>
      <c r="BD94" s="109">
        <f>ROUND(BD95+SUM(BD100:BD102),2)</f>
        <v>0</v>
      </c>
      <c r="BE94" s="6"/>
      <c r="BS94" s="110" t="s">
        <v>74</v>
      </c>
      <c r="BT94" s="110" t="s">
        <v>75</v>
      </c>
      <c r="BU94" s="111" t="s">
        <v>76</v>
      </c>
      <c r="BV94" s="110" t="s">
        <v>77</v>
      </c>
      <c r="BW94" s="110" t="s">
        <v>5</v>
      </c>
      <c r="BX94" s="110" t="s">
        <v>78</v>
      </c>
      <c r="CL94" s="110" t="s">
        <v>1</v>
      </c>
    </row>
    <row r="95" s="7" customFormat="1" ht="16.5" customHeight="1">
      <c r="A95" s="7"/>
      <c r="B95" s="112"/>
      <c r="C95" s="113"/>
      <c r="D95" s="114" t="s">
        <v>79</v>
      </c>
      <c r="E95" s="114"/>
      <c r="F95" s="114"/>
      <c r="G95" s="114"/>
      <c r="H95" s="114"/>
      <c r="I95" s="115"/>
      <c r="J95" s="114" t="s">
        <v>80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ROUND(SUM(AG96:AG99),2)</f>
        <v>1303658.6299999999</v>
      </c>
      <c r="AH95" s="115"/>
      <c r="AI95" s="115"/>
      <c r="AJ95" s="115"/>
      <c r="AK95" s="115"/>
      <c r="AL95" s="115"/>
      <c r="AM95" s="115"/>
      <c r="AN95" s="117">
        <f>SUM(AG95,AT95)</f>
        <v>1577426.9399999999</v>
      </c>
      <c r="AO95" s="115"/>
      <c r="AP95" s="115"/>
      <c r="AQ95" s="118" t="s">
        <v>81</v>
      </c>
      <c r="AR95" s="119"/>
      <c r="AS95" s="120">
        <f>ROUND(SUM(AS96:AS99),2)</f>
        <v>0</v>
      </c>
      <c r="AT95" s="121">
        <f>ROUND(SUM(AV95:AW95),2)</f>
        <v>273768.31</v>
      </c>
      <c r="AU95" s="122">
        <f>ROUND(SUM(AU96:AU99),5)</f>
        <v>700.42895999999996</v>
      </c>
      <c r="AV95" s="121">
        <f>ROUND(AZ95*L29,2)</f>
        <v>273768.31</v>
      </c>
      <c r="AW95" s="121">
        <f>ROUND(BA95*L30,2)</f>
        <v>0</v>
      </c>
      <c r="AX95" s="121">
        <f>ROUND(BB95*L29,2)</f>
        <v>0</v>
      </c>
      <c r="AY95" s="121">
        <f>ROUND(BC95*L30,2)</f>
        <v>0</v>
      </c>
      <c r="AZ95" s="121">
        <f>ROUND(SUM(AZ96:AZ99),2)</f>
        <v>1303658.6299999999</v>
      </c>
      <c r="BA95" s="121">
        <f>ROUND(SUM(BA96:BA99),2)</f>
        <v>0</v>
      </c>
      <c r="BB95" s="121">
        <f>ROUND(SUM(BB96:BB99),2)</f>
        <v>0</v>
      </c>
      <c r="BC95" s="121">
        <f>ROUND(SUM(BC96:BC99),2)</f>
        <v>0</v>
      </c>
      <c r="BD95" s="123">
        <f>ROUND(SUM(BD96:BD99),2)</f>
        <v>0</v>
      </c>
      <c r="BE95" s="7"/>
      <c r="BS95" s="124" t="s">
        <v>74</v>
      </c>
      <c r="BT95" s="124" t="s">
        <v>82</v>
      </c>
      <c r="BU95" s="124" t="s">
        <v>76</v>
      </c>
      <c r="BV95" s="124" t="s">
        <v>77</v>
      </c>
      <c r="BW95" s="124" t="s">
        <v>83</v>
      </c>
      <c r="BX95" s="124" t="s">
        <v>5</v>
      </c>
      <c r="CL95" s="124" t="s">
        <v>1</v>
      </c>
      <c r="CM95" s="124" t="s">
        <v>84</v>
      </c>
    </row>
    <row r="96" s="4" customFormat="1" ht="16.5" customHeight="1">
      <c r="A96" s="125" t="s">
        <v>85</v>
      </c>
      <c r="B96" s="63"/>
      <c r="C96" s="126"/>
      <c r="D96" s="126"/>
      <c r="E96" s="127" t="s">
        <v>86</v>
      </c>
      <c r="F96" s="127"/>
      <c r="G96" s="127"/>
      <c r="H96" s="127"/>
      <c r="I96" s="127"/>
      <c r="J96" s="126"/>
      <c r="K96" s="127" t="s">
        <v>87</v>
      </c>
      <c r="L96" s="127"/>
      <c r="M96" s="127"/>
      <c r="N96" s="127"/>
      <c r="O96" s="127"/>
      <c r="P96" s="127"/>
      <c r="Q96" s="127"/>
      <c r="R96" s="127"/>
      <c r="S96" s="127"/>
      <c r="T96" s="127"/>
      <c r="U96" s="127"/>
      <c r="V96" s="127"/>
      <c r="W96" s="127"/>
      <c r="X96" s="127"/>
      <c r="Y96" s="127"/>
      <c r="Z96" s="127"/>
      <c r="AA96" s="127"/>
      <c r="AB96" s="127"/>
      <c r="AC96" s="127"/>
      <c r="AD96" s="127"/>
      <c r="AE96" s="127"/>
      <c r="AF96" s="127"/>
      <c r="AG96" s="128">
        <f>'SO 01.1 -  Tůň 1'!J32</f>
        <v>299141.06</v>
      </c>
      <c r="AH96" s="126"/>
      <c r="AI96" s="126"/>
      <c r="AJ96" s="126"/>
      <c r="AK96" s="126"/>
      <c r="AL96" s="126"/>
      <c r="AM96" s="126"/>
      <c r="AN96" s="128">
        <f>SUM(AG96,AT96)</f>
        <v>361960.67999999999</v>
      </c>
      <c r="AO96" s="126"/>
      <c r="AP96" s="126"/>
      <c r="AQ96" s="129" t="s">
        <v>88</v>
      </c>
      <c r="AR96" s="65"/>
      <c r="AS96" s="130">
        <v>0</v>
      </c>
      <c r="AT96" s="131">
        <f>ROUND(SUM(AV96:AW96),2)</f>
        <v>62819.620000000003</v>
      </c>
      <c r="AU96" s="132">
        <f>'SO 01.1 -  Tůň 1'!P125</f>
        <v>146.86963</v>
      </c>
      <c r="AV96" s="131">
        <f>'SO 01.1 -  Tůň 1'!J35</f>
        <v>62819.620000000003</v>
      </c>
      <c r="AW96" s="131">
        <f>'SO 01.1 -  Tůň 1'!J36</f>
        <v>0</v>
      </c>
      <c r="AX96" s="131">
        <f>'SO 01.1 -  Tůň 1'!J37</f>
        <v>0</v>
      </c>
      <c r="AY96" s="131">
        <f>'SO 01.1 -  Tůň 1'!J38</f>
        <v>0</v>
      </c>
      <c r="AZ96" s="131">
        <f>'SO 01.1 -  Tůň 1'!F35</f>
        <v>299141.06</v>
      </c>
      <c r="BA96" s="131">
        <f>'SO 01.1 -  Tůň 1'!F36</f>
        <v>0</v>
      </c>
      <c r="BB96" s="131">
        <f>'SO 01.1 -  Tůň 1'!F37</f>
        <v>0</v>
      </c>
      <c r="BC96" s="131">
        <f>'SO 01.1 -  Tůň 1'!F38</f>
        <v>0</v>
      </c>
      <c r="BD96" s="133">
        <f>'SO 01.1 -  Tůň 1'!F39</f>
        <v>0</v>
      </c>
      <c r="BE96" s="4"/>
      <c r="BT96" s="134" t="s">
        <v>84</v>
      </c>
      <c r="BV96" s="134" t="s">
        <v>77</v>
      </c>
      <c r="BW96" s="134" t="s">
        <v>89</v>
      </c>
      <c r="BX96" s="134" t="s">
        <v>83</v>
      </c>
      <c r="CL96" s="134" t="s">
        <v>1</v>
      </c>
    </row>
    <row r="97" s="4" customFormat="1" ht="16.5" customHeight="1">
      <c r="A97" s="125" t="s">
        <v>85</v>
      </c>
      <c r="B97" s="63"/>
      <c r="C97" s="126"/>
      <c r="D97" s="126"/>
      <c r="E97" s="127" t="s">
        <v>90</v>
      </c>
      <c r="F97" s="127"/>
      <c r="G97" s="127"/>
      <c r="H97" s="127"/>
      <c r="I97" s="127"/>
      <c r="J97" s="126"/>
      <c r="K97" s="127" t="s">
        <v>91</v>
      </c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8">
        <f>'SO 01.2 - Tůň 2'!J32</f>
        <v>359739.07000000001</v>
      </c>
      <c r="AH97" s="126"/>
      <c r="AI97" s="126"/>
      <c r="AJ97" s="126"/>
      <c r="AK97" s="126"/>
      <c r="AL97" s="126"/>
      <c r="AM97" s="126"/>
      <c r="AN97" s="128">
        <f>SUM(AG97,AT97)</f>
        <v>435284.27000000002</v>
      </c>
      <c r="AO97" s="126"/>
      <c r="AP97" s="126"/>
      <c r="AQ97" s="129" t="s">
        <v>88</v>
      </c>
      <c r="AR97" s="65"/>
      <c r="AS97" s="130">
        <v>0</v>
      </c>
      <c r="AT97" s="131">
        <f>ROUND(SUM(AV97:AW97),2)</f>
        <v>75545.199999999997</v>
      </c>
      <c r="AU97" s="132">
        <f>'SO 01.2 - Tůň 2'!P125</f>
        <v>182.17305199999998</v>
      </c>
      <c r="AV97" s="131">
        <f>'SO 01.2 - Tůň 2'!J35</f>
        <v>75545.199999999997</v>
      </c>
      <c r="AW97" s="131">
        <f>'SO 01.2 - Tůň 2'!J36</f>
        <v>0</v>
      </c>
      <c r="AX97" s="131">
        <f>'SO 01.2 - Tůň 2'!J37</f>
        <v>0</v>
      </c>
      <c r="AY97" s="131">
        <f>'SO 01.2 - Tůň 2'!J38</f>
        <v>0</v>
      </c>
      <c r="AZ97" s="131">
        <f>'SO 01.2 - Tůň 2'!F35</f>
        <v>359739.07000000001</v>
      </c>
      <c r="BA97" s="131">
        <f>'SO 01.2 - Tůň 2'!F36</f>
        <v>0</v>
      </c>
      <c r="BB97" s="131">
        <f>'SO 01.2 - Tůň 2'!F37</f>
        <v>0</v>
      </c>
      <c r="BC97" s="131">
        <f>'SO 01.2 - Tůň 2'!F38</f>
        <v>0</v>
      </c>
      <c r="BD97" s="133">
        <f>'SO 01.2 - Tůň 2'!F39</f>
        <v>0</v>
      </c>
      <c r="BE97" s="4"/>
      <c r="BT97" s="134" t="s">
        <v>84</v>
      </c>
      <c r="BV97" s="134" t="s">
        <v>77</v>
      </c>
      <c r="BW97" s="134" t="s">
        <v>92</v>
      </c>
      <c r="BX97" s="134" t="s">
        <v>83</v>
      </c>
      <c r="CL97" s="134" t="s">
        <v>1</v>
      </c>
    </row>
    <row r="98" s="4" customFormat="1" ht="16.5" customHeight="1">
      <c r="A98" s="125" t="s">
        <v>85</v>
      </c>
      <c r="B98" s="63"/>
      <c r="C98" s="126"/>
      <c r="D98" s="126"/>
      <c r="E98" s="127" t="s">
        <v>93</v>
      </c>
      <c r="F98" s="127"/>
      <c r="G98" s="127"/>
      <c r="H98" s="127"/>
      <c r="I98" s="127"/>
      <c r="J98" s="126"/>
      <c r="K98" s="127" t="s">
        <v>94</v>
      </c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8">
        <f>'SO 01.3 - Tůň 3'!J32</f>
        <v>424046.54999999999</v>
      </c>
      <c r="AH98" s="126"/>
      <c r="AI98" s="126"/>
      <c r="AJ98" s="126"/>
      <c r="AK98" s="126"/>
      <c r="AL98" s="126"/>
      <c r="AM98" s="126"/>
      <c r="AN98" s="128">
        <f>SUM(AG98,AT98)</f>
        <v>513096.32999999996</v>
      </c>
      <c r="AO98" s="126"/>
      <c r="AP98" s="126"/>
      <c r="AQ98" s="129" t="s">
        <v>88</v>
      </c>
      <c r="AR98" s="65"/>
      <c r="AS98" s="130">
        <v>0</v>
      </c>
      <c r="AT98" s="131">
        <f>ROUND(SUM(AV98:AW98),2)</f>
        <v>89049.779999999999</v>
      </c>
      <c r="AU98" s="132">
        <f>'SO 01.3 - Tůň 3'!P125</f>
        <v>204.24431199999998</v>
      </c>
      <c r="AV98" s="131">
        <f>'SO 01.3 - Tůň 3'!J35</f>
        <v>89049.779999999999</v>
      </c>
      <c r="AW98" s="131">
        <f>'SO 01.3 - Tůň 3'!J36</f>
        <v>0</v>
      </c>
      <c r="AX98" s="131">
        <f>'SO 01.3 - Tůň 3'!J37</f>
        <v>0</v>
      </c>
      <c r="AY98" s="131">
        <f>'SO 01.3 - Tůň 3'!J38</f>
        <v>0</v>
      </c>
      <c r="AZ98" s="131">
        <f>'SO 01.3 - Tůň 3'!F35</f>
        <v>424046.54999999999</v>
      </c>
      <c r="BA98" s="131">
        <f>'SO 01.3 - Tůň 3'!F36</f>
        <v>0</v>
      </c>
      <c r="BB98" s="131">
        <f>'SO 01.3 - Tůň 3'!F37</f>
        <v>0</v>
      </c>
      <c r="BC98" s="131">
        <f>'SO 01.3 - Tůň 3'!F38</f>
        <v>0</v>
      </c>
      <c r="BD98" s="133">
        <f>'SO 01.3 - Tůň 3'!F39</f>
        <v>0</v>
      </c>
      <c r="BE98" s="4"/>
      <c r="BT98" s="134" t="s">
        <v>84</v>
      </c>
      <c r="BV98" s="134" t="s">
        <v>77</v>
      </c>
      <c r="BW98" s="134" t="s">
        <v>95</v>
      </c>
      <c r="BX98" s="134" t="s">
        <v>83</v>
      </c>
      <c r="CL98" s="134" t="s">
        <v>1</v>
      </c>
    </row>
    <row r="99" s="4" customFormat="1" ht="16.5" customHeight="1">
      <c r="A99" s="125" t="s">
        <v>85</v>
      </c>
      <c r="B99" s="63"/>
      <c r="C99" s="126"/>
      <c r="D99" s="126"/>
      <c r="E99" s="127" t="s">
        <v>96</v>
      </c>
      <c r="F99" s="127"/>
      <c r="G99" s="127"/>
      <c r="H99" s="127"/>
      <c r="I99" s="127"/>
      <c r="J99" s="126"/>
      <c r="K99" s="127" t="s">
        <v>97</v>
      </c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128">
        <f>'SO 01.4 - Úprava toku'!J32</f>
        <v>220731.95000000001</v>
      </c>
      <c r="AH99" s="126"/>
      <c r="AI99" s="126"/>
      <c r="AJ99" s="126"/>
      <c r="AK99" s="126"/>
      <c r="AL99" s="126"/>
      <c r="AM99" s="126"/>
      <c r="AN99" s="128">
        <f>SUM(AG99,AT99)</f>
        <v>267085.66000000003</v>
      </c>
      <c r="AO99" s="126"/>
      <c r="AP99" s="126"/>
      <c r="AQ99" s="129" t="s">
        <v>88</v>
      </c>
      <c r="AR99" s="65"/>
      <c r="AS99" s="130">
        <v>0</v>
      </c>
      <c r="AT99" s="131">
        <f>ROUND(SUM(AV99:AW99),2)</f>
        <v>46353.709999999999</v>
      </c>
      <c r="AU99" s="132">
        <f>'SO 01.4 - Úprava toku'!P125</f>
        <v>167.141966</v>
      </c>
      <c r="AV99" s="131">
        <f>'SO 01.4 - Úprava toku'!J35</f>
        <v>46353.709999999999</v>
      </c>
      <c r="AW99" s="131">
        <f>'SO 01.4 - Úprava toku'!J36</f>
        <v>0</v>
      </c>
      <c r="AX99" s="131">
        <f>'SO 01.4 - Úprava toku'!J37</f>
        <v>0</v>
      </c>
      <c r="AY99" s="131">
        <f>'SO 01.4 - Úprava toku'!J38</f>
        <v>0</v>
      </c>
      <c r="AZ99" s="131">
        <f>'SO 01.4 - Úprava toku'!F35</f>
        <v>220731.95000000001</v>
      </c>
      <c r="BA99" s="131">
        <f>'SO 01.4 - Úprava toku'!F36</f>
        <v>0</v>
      </c>
      <c r="BB99" s="131">
        <f>'SO 01.4 - Úprava toku'!F37</f>
        <v>0</v>
      </c>
      <c r="BC99" s="131">
        <f>'SO 01.4 - Úprava toku'!F38</f>
        <v>0</v>
      </c>
      <c r="BD99" s="133">
        <f>'SO 01.4 - Úprava toku'!F39</f>
        <v>0</v>
      </c>
      <c r="BE99" s="4"/>
      <c r="BT99" s="134" t="s">
        <v>84</v>
      </c>
      <c r="BV99" s="134" t="s">
        <v>77</v>
      </c>
      <c r="BW99" s="134" t="s">
        <v>98</v>
      </c>
      <c r="BX99" s="134" t="s">
        <v>83</v>
      </c>
      <c r="CL99" s="134" t="s">
        <v>1</v>
      </c>
    </row>
    <row r="100" s="7" customFormat="1" ht="16.5" customHeight="1">
      <c r="A100" s="125" t="s">
        <v>85</v>
      </c>
      <c r="B100" s="112"/>
      <c r="C100" s="113"/>
      <c r="D100" s="114" t="s">
        <v>99</v>
      </c>
      <c r="E100" s="114"/>
      <c r="F100" s="114"/>
      <c r="G100" s="114"/>
      <c r="H100" s="114"/>
      <c r="I100" s="115"/>
      <c r="J100" s="114" t="s">
        <v>100</v>
      </c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7">
        <f>'SO 02 - Propustek s polní...'!J30</f>
        <v>953067.66000000003</v>
      </c>
      <c r="AH100" s="115"/>
      <c r="AI100" s="115"/>
      <c r="AJ100" s="115"/>
      <c r="AK100" s="115"/>
      <c r="AL100" s="115"/>
      <c r="AM100" s="115"/>
      <c r="AN100" s="117">
        <f>SUM(AG100,AT100)</f>
        <v>1153211.8700000001</v>
      </c>
      <c r="AO100" s="115"/>
      <c r="AP100" s="115"/>
      <c r="AQ100" s="118" t="s">
        <v>81</v>
      </c>
      <c r="AR100" s="119"/>
      <c r="AS100" s="120">
        <v>0</v>
      </c>
      <c r="AT100" s="121">
        <f>ROUND(SUM(AV100:AW100),2)</f>
        <v>200144.20999999999</v>
      </c>
      <c r="AU100" s="122">
        <f>'SO 02 - Propustek s polní...'!P128</f>
        <v>501.35233199999993</v>
      </c>
      <c r="AV100" s="121">
        <f>'SO 02 - Propustek s polní...'!J33</f>
        <v>200144.20999999999</v>
      </c>
      <c r="AW100" s="121">
        <f>'SO 02 - Propustek s polní...'!J34</f>
        <v>0</v>
      </c>
      <c r="AX100" s="121">
        <f>'SO 02 - Propustek s polní...'!J35</f>
        <v>0</v>
      </c>
      <c r="AY100" s="121">
        <f>'SO 02 - Propustek s polní...'!J36</f>
        <v>0</v>
      </c>
      <c r="AZ100" s="121">
        <f>'SO 02 - Propustek s polní...'!F33</f>
        <v>953067.66000000003</v>
      </c>
      <c r="BA100" s="121">
        <f>'SO 02 - Propustek s polní...'!F34</f>
        <v>0</v>
      </c>
      <c r="BB100" s="121">
        <f>'SO 02 - Propustek s polní...'!F35</f>
        <v>0</v>
      </c>
      <c r="BC100" s="121">
        <f>'SO 02 - Propustek s polní...'!F36</f>
        <v>0</v>
      </c>
      <c r="BD100" s="123">
        <f>'SO 02 - Propustek s polní...'!F37</f>
        <v>0</v>
      </c>
      <c r="BE100" s="7"/>
      <c r="BT100" s="124" t="s">
        <v>82</v>
      </c>
      <c r="BV100" s="124" t="s">
        <v>77</v>
      </c>
      <c r="BW100" s="124" t="s">
        <v>101</v>
      </c>
      <c r="BX100" s="124" t="s">
        <v>5</v>
      </c>
      <c r="CL100" s="124" t="s">
        <v>1</v>
      </c>
      <c r="CM100" s="124" t="s">
        <v>84</v>
      </c>
    </row>
    <row r="101" s="7" customFormat="1" ht="24.75" customHeight="1">
      <c r="A101" s="125" t="s">
        <v>85</v>
      </c>
      <c r="B101" s="112"/>
      <c r="C101" s="113"/>
      <c r="D101" s="114" t="s">
        <v>102</v>
      </c>
      <c r="E101" s="114"/>
      <c r="F101" s="114"/>
      <c r="G101" s="114"/>
      <c r="H101" s="114"/>
      <c r="I101" s="115"/>
      <c r="J101" s="114" t="s">
        <v>103</v>
      </c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14"/>
      <c r="Z101" s="114"/>
      <c r="AA101" s="114"/>
      <c r="AB101" s="114"/>
      <c r="AC101" s="114"/>
      <c r="AD101" s="114"/>
      <c r="AE101" s="114"/>
      <c r="AF101" s="114"/>
      <c r="AG101" s="117">
        <f>'SO 03.1 - Kácení dřevin'!J30</f>
        <v>2686837.3999999999</v>
      </c>
      <c r="AH101" s="115"/>
      <c r="AI101" s="115"/>
      <c r="AJ101" s="115"/>
      <c r="AK101" s="115"/>
      <c r="AL101" s="115"/>
      <c r="AM101" s="115"/>
      <c r="AN101" s="117">
        <f>SUM(AG101,AT101)</f>
        <v>3251073.25</v>
      </c>
      <c r="AO101" s="115"/>
      <c r="AP101" s="115"/>
      <c r="AQ101" s="118" t="s">
        <v>81</v>
      </c>
      <c r="AR101" s="119"/>
      <c r="AS101" s="120">
        <v>0</v>
      </c>
      <c r="AT101" s="121">
        <f>ROUND(SUM(AV101:AW101),2)</f>
        <v>564235.84999999998</v>
      </c>
      <c r="AU101" s="122">
        <f>'SO 03.1 - Kácení dřevin'!P118</f>
        <v>2042.5450000000001</v>
      </c>
      <c r="AV101" s="121">
        <f>'SO 03.1 - Kácení dřevin'!J33</f>
        <v>564235.84999999998</v>
      </c>
      <c r="AW101" s="121">
        <f>'SO 03.1 - Kácení dřevin'!J34</f>
        <v>0</v>
      </c>
      <c r="AX101" s="121">
        <f>'SO 03.1 - Kácení dřevin'!J35</f>
        <v>0</v>
      </c>
      <c r="AY101" s="121">
        <f>'SO 03.1 - Kácení dřevin'!J36</f>
        <v>0</v>
      </c>
      <c r="AZ101" s="121">
        <f>'SO 03.1 - Kácení dřevin'!F33</f>
        <v>2686837.3999999999</v>
      </c>
      <c r="BA101" s="121">
        <f>'SO 03.1 - Kácení dřevin'!F34</f>
        <v>0</v>
      </c>
      <c r="BB101" s="121">
        <f>'SO 03.1 - Kácení dřevin'!F35</f>
        <v>0</v>
      </c>
      <c r="BC101" s="121">
        <f>'SO 03.1 - Kácení dřevin'!F36</f>
        <v>0</v>
      </c>
      <c r="BD101" s="123">
        <f>'SO 03.1 - Kácení dřevin'!F37</f>
        <v>0</v>
      </c>
      <c r="BE101" s="7"/>
      <c r="BT101" s="124" t="s">
        <v>82</v>
      </c>
      <c r="BV101" s="124" t="s">
        <v>77</v>
      </c>
      <c r="BW101" s="124" t="s">
        <v>104</v>
      </c>
      <c r="BX101" s="124" t="s">
        <v>5</v>
      </c>
      <c r="CL101" s="124" t="s">
        <v>1</v>
      </c>
      <c r="CM101" s="124" t="s">
        <v>84</v>
      </c>
    </row>
    <row r="102" s="7" customFormat="1" ht="16.5" customHeight="1">
      <c r="A102" s="125" t="s">
        <v>85</v>
      </c>
      <c r="B102" s="112"/>
      <c r="C102" s="113"/>
      <c r="D102" s="114" t="s">
        <v>105</v>
      </c>
      <c r="E102" s="114"/>
      <c r="F102" s="114"/>
      <c r="G102" s="114"/>
      <c r="H102" s="114"/>
      <c r="I102" s="115"/>
      <c r="J102" s="114" t="s">
        <v>106</v>
      </c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  <c r="AA102" s="114"/>
      <c r="AB102" s="114"/>
      <c r="AC102" s="114"/>
      <c r="AD102" s="114"/>
      <c r="AE102" s="114"/>
      <c r="AF102" s="114"/>
      <c r="AG102" s="117">
        <f>'VRN - VEDLEJŠÍ ROZPOČTOVÉ...'!J30</f>
        <v>375000</v>
      </c>
      <c r="AH102" s="115"/>
      <c r="AI102" s="115"/>
      <c r="AJ102" s="115"/>
      <c r="AK102" s="115"/>
      <c r="AL102" s="115"/>
      <c r="AM102" s="115"/>
      <c r="AN102" s="117">
        <f>SUM(AG102,AT102)</f>
        <v>453750</v>
      </c>
      <c r="AO102" s="115"/>
      <c r="AP102" s="115"/>
      <c r="AQ102" s="118" t="s">
        <v>81</v>
      </c>
      <c r="AR102" s="119"/>
      <c r="AS102" s="135">
        <v>0</v>
      </c>
      <c r="AT102" s="136">
        <f>ROUND(SUM(AV102:AW102),2)</f>
        <v>78750</v>
      </c>
      <c r="AU102" s="137">
        <f>'VRN - VEDLEJŠÍ ROZPOČTOVÉ...'!P121</f>
        <v>0</v>
      </c>
      <c r="AV102" s="136">
        <f>'VRN - VEDLEJŠÍ ROZPOČTOVÉ...'!J33</f>
        <v>78750</v>
      </c>
      <c r="AW102" s="136">
        <f>'VRN - VEDLEJŠÍ ROZPOČTOVÉ...'!J34</f>
        <v>0</v>
      </c>
      <c r="AX102" s="136">
        <f>'VRN - VEDLEJŠÍ ROZPOČTOVÉ...'!J35</f>
        <v>0</v>
      </c>
      <c r="AY102" s="136">
        <f>'VRN - VEDLEJŠÍ ROZPOČTOVÉ...'!J36</f>
        <v>0</v>
      </c>
      <c r="AZ102" s="136">
        <f>'VRN - VEDLEJŠÍ ROZPOČTOVÉ...'!F33</f>
        <v>375000</v>
      </c>
      <c r="BA102" s="136">
        <f>'VRN - VEDLEJŠÍ ROZPOČTOVÉ...'!F34</f>
        <v>0</v>
      </c>
      <c r="BB102" s="136">
        <f>'VRN - VEDLEJŠÍ ROZPOČTOVÉ...'!F35</f>
        <v>0</v>
      </c>
      <c r="BC102" s="136">
        <f>'VRN - VEDLEJŠÍ ROZPOČTOVÉ...'!F36</f>
        <v>0</v>
      </c>
      <c r="BD102" s="138">
        <f>'VRN - VEDLEJŠÍ ROZPOČTOVÉ...'!F37</f>
        <v>0</v>
      </c>
      <c r="BE102" s="7"/>
      <c r="BT102" s="124" t="s">
        <v>82</v>
      </c>
      <c r="BV102" s="124" t="s">
        <v>77</v>
      </c>
      <c r="BW102" s="124" t="s">
        <v>107</v>
      </c>
      <c r="BX102" s="124" t="s">
        <v>5</v>
      </c>
      <c r="CL102" s="124" t="s">
        <v>1</v>
      </c>
      <c r="CM102" s="124" t="s">
        <v>84</v>
      </c>
    </row>
    <row r="103" s="2" customFormat="1" ht="30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8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  <row r="104" s="2" customFormat="1" ht="6.96" customHeight="1">
      <c r="A104" s="32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38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</sheetData>
  <sheetProtection sheet="1" formatColumns="0" formatRows="0" objects="1" scenarios="1" spinCount="100000" saltValue="2CJB/A4M0Lgg+REXoPnqGwU/PJPTXHzfnh1DPcNHfNyMvRktTzrcMrllZl5plseDwDaE94B8cLlfgzBS2a2CpA==" hashValue="+mmksSxL+GvQLPwoNqX9byEny9tUgXtgQYalw4dJItXx8xp/xviUWkyu+6mtSLknyzodNMbUuXYv0dmlpoDu7g==" algorithmName="SHA-512" password="CA2E"/>
  <mergeCells count="68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K5:AJ5"/>
    <mergeCell ref="K6:AJ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SO 01.1 -  Tůň 1'!C2" display="/"/>
    <hyperlink ref="A97" location="'SO 01.2 - Tůň 2'!C2" display="/"/>
    <hyperlink ref="A98" location="'SO 01.3 - Tůň 3'!C2" display="/"/>
    <hyperlink ref="A99" location="'SO 01.4 - Úprava toku'!C2" display="/"/>
    <hyperlink ref="A100" location="'SO 02 - Propustek s polní...'!C2" display="/"/>
    <hyperlink ref="A101" location="'SO 03.1 - Kácení dřevin'!C2" display="/"/>
    <hyperlink ref="A10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39" t="s">
        <v>108</v>
      </c>
      <c r="BA2" s="139" t="s">
        <v>108</v>
      </c>
      <c r="BB2" s="139" t="s">
        <v>109</v>
      </c>
      <c r="BC2" s="139" t="s">
        <v>110</v>
      </c>
      <c r="BD2" s="13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84</v>
      </c>
      <c r="AZ3" s="139" t="s">
        <v>111</v>
      </c>
      <c r="BA3" s="139" t="s">
        <v>111</v>
      </c>
      <c r="BB3" s="139" t="s">
        <v>109</v>
      </c>
      <c r="BC3" s="139" t="s">
        <v>112</v>
      </c>
      <c r="BD3" s="139" t="s">
        <v>84</v>
      </c>
    </row>
    <row r="4" s="1" customFormat="1" ht="24.96" customHeight="1">
      <c r="B4" s="20"/>
      <c r="D4" s="142" t="s">
        <v>113</v>
      </c>
      <c r="L4" s="20"/>
      <c r="M4" s="14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4" t="s">
        <v>14</v>
      </c>
      <c r="L6" s="20"/>
    </row>
    <row r="7" s="1" customFormat="1" ht="16.5" customHeight="1">
      <c r="B7" s="20"/>
      <c r="E7" s="145" t="str">
        <f>'Rekapitulace stavby'!K6</f>
        <v>Mokřad v k. ú. Kunice</v>
      </c>
      <c r="F7" s="144"/>
      <c r="G7" s="144"/>
      <c r="H7" s="144"/>
      <c r="L7" s="20"/>
    </row>
    <row r="8" s="1" customFormat="1" ht="12" customHeight="1">
      <c r="B8" s="20"/>
      <c r="D8" s="144" t="s">
        <v>114</v>
      </c>
      <c r="L8" s="20"/>
    </row>
    <row r="9" s="2" customFormat="1" ht="16.5" customHeight="1">
      <c r="A9" s="32"/>
      <c r="B9" s="38"/>
      <c r="C9" s="32"/>
      <c r="D9" s="32"/>
      <c r="E9" s="145" t="s">
        <v>115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44" t="s">
        <v>116</v>
      </c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8"/>
      <c r="C11" s="32"/>
      <c r="D11" s="32"/>
      <c r="E11" s="146" t="s">
        <v>117</v>
      </c>
      <c r="F11" s="32"/>
      <c r="G11" s="32"/>
      <c r="H11" s="32"/>
      <c r="I11" s="32"/>
      <c r="J11" s="32"/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44" t="s">
        <v>16</v>
      </c>
      <c r="E13" s="32"/>
      <c r="F13" s="134" t="s">
        <v>1</v>
      </c>
      <c r="G13" s="32"/>
      <c r="H13" s="32"/>
      <c r="I13" s="144" t="s">
        <v>17</v>
      </c>
      <c r="J13" s="134" t="s">
        <v>1</v>
      </c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4" t="s">
        <v>18</v>
      </c>
      <c r="E14" s="32"/>
      <c r="F14" s="134" t="s">
        <v>19</v>
      </c>
      <c r="G14" s="32"/>
      <c r="H14" s="32"/>
      <c r="I14" s="144" t="s">
        <v>20</v>
      </c>
      <c r="J14" s="147" t="str">
        <f>'Rekapitulace stavby'!AN8</f>
        <v>9. 7. 2025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44" t="s">
        <v>22</v>
      </c>
      <c r="E16" s="32"/>
      <c r="F16" s="32"/>
      <c r="G16" s="32"/>
      <c r="H16" s="32"/>
      <c r="I16" s="144" t="s">
        <v>23</v>
      </c>
      <c r="J16" s="134" t="s">
        <v>24</v>
      </c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34" t="s">
        <v>25</v>
      </c>
      <c r="F17" s="32"/>
      <c r="G17" s="32"/>
      <c r="H17" s="32"/>
      <c r="I17" s="144" t="s">
        <v>26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44" t="s">
        <v>27</v>
      </c>
      <c r="E19" s="32"/>
      <c r="F19" s="32"/>
      <c r="G19" s="32"/>
      <c r="H19" s="32"/>
      <c r="I19" s="144" t="s">
        <v>23</v>
      </c>
      <c r="J19" s="134" t="s">
        <v>1</v>
      </c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34" t="s">
        <v>28</v>
      </c>
      <c r="F20" s="32"/>
      <c r="G20" s="32"/>
      <c r="H20" s="32"/>
      <c r="I20" s="144" t="s">
        <v>26</v>
      </c>
      <c r="J20" s="134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44" t="s">
        <v>29</v>
      </c>
      <c r="E22" s="32"/>
      <c r="F22" s="32"/>
      <c r="G22" s="32"/>
      <c r="H22" s="32"/>
      <c r="I22" s="144" t="s">
        <v>23</v>
      </c>
      <c r="J22" s="134" t="s">
        <v>30</v>
      </c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34" t="s">
        <v>31</v>
      </c>
      <c r="F23" s="32"/>
      <c r="G23" s="32"/>
      <c r="H23" s="32"/>
      <c r="I23" s="144" t="s">
        <v>26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44" t="s">
        <v>33</v>
      </c>
      <c r="E25" s="32"/>
      <c r="F25" s="32"/>
      <c r="G25" s="32"/>
      <c r="H25" s="32"/>
      <c r="I25" s="144" t="s">
        <v>23</v>
      </c>
      <c r="J25" s="134" t="s">
        <v>1</v>
      </c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34" t="s">
        <v>28</v>
      </c>
      <c r="F26" s="32"/>
      <c r="G26" s="32"/>
      <c r="H26" s="32"/>
      <c r="I26" s="144" t="s">
        <v>26</v>
      </c>
      <c r="J26" s="134" t="s">
        <v>1</v>
      </c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6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44" t="s">
        <v>34</v>
      </c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48"/>
      <c r="B29" s="149"/>
      <c r="C29" s="148"/>
      <c r="D29" s="148"/>
      <c r="E29" s="150" t="s">
        <v>1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53" t="s">
        <v>35</v>
      </c>
      <c r="E32" s="32"/>
      <c r="F32" s="32"/>
      <c r="G32" s="32"/>
      <c r="H32" s="32"/>
      <c r="I32" s="32"/>
      <c r="J32" s="154">
        <f>ROUND(J125, 2)</f>
        <v>299141.06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52"/>
      <c r="E33" s="152"/>
      <c r="F33" s="152"/>
      <c r="G33" s="152"/>
      <c r="H33" s="152"/>
      <c r="I33" s="152"/>
      <c r="J33" s="152"/>
      <c r="K33" s="15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55" t="s">
        <v>37</v>
      </c>
      <c r="G34" s="32"/>
      <c r="H34" s="32"/>
      <c r="I34" s="155" t="s">
        <v>36</v>
      </c>
      <c r="J34" s="155" t="s">
        <v>38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56" t="s">
        <v>39</v>
      </c>
      <c r="E35" s="144" t="s">
        <v>40</v>
      </c>
      <c r="F35" s="157">
        <f>ROUND((SUM(BE125:BE196)),  2)</f>
        <v>299141.06</v>
      </c>
      <c r="G35" s="32"/>
      <c r="H35" s="32"/>
      <c r="I35" s="158">
        <v>0.20999999999999999</v>
      </c>
      <c r="J35" s="157">
        <f>ROUND(((SUM(BE125:BE196))*I35),  2)</f>
        <v>62819.620000000003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44" t="s">
        <v>41</v>
      </c>
      <c r="F36" s="157">
        <f>ROUND((SUM(BF125:BF196)),  2)</f>
        <v>0</v>
      </c>
      <c r="G36" s="32"/>
      <c r="H36" s="32"/>
      <c r="I36" s="158">
        <v>0.12</v>
      </c>
      <c r="J36" s="157">
        <f>ROUND(((SUM(BF125:BF196))*I36),  2)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42</v>
      </c>
      <c r="F37" s="157">
        <f>ROUND((SUM(BG125:BG196)),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4" t="s">
        <v>43</v>
      </c>
      <c r="F38" s="157">
        <f>ROUND((SUM(BH125:BH196)),  2)</f>
        <v>0</v>
      </c>
      <c r="G38" s="32"/>
      <c r="H38" s="32"/>
      <c r="I38" s="158">
        <v>0.12</v>
      </c>
      <c r="J38" s="157">
        <f>0</f>
        <v>0</v>
      </c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4" t="s">
        <v>44</v>
      </c>
      <c r="F39" s="157">
        <f>ROUND((SUM(BI125:BI196)),  2)</f>
        <v>0</v>
      </c>
      <c r="G39" s="32"/>
      <c r="H39" s="32"/>
      <c r="I39" s="158">
        <v>0</v>
      </c>
      <c r="J39" s="157">
        <f>0</f>
        <v>0</v>
      </c>
      <c r="K39" s="32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361960.67999999999</v>
      </c>
      <c r="K41" s="165"/>
      <c r="L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Mokřad v k. ú. Kunice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1"/>
      <c r="C86" s="29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2"/>
      <c r="B87" s="33"/>
      <c r="C87" s="34"/>
      <c r="D87" s="34"/>
      <c r="E87" s="177" t="s">
        <v>115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116</v>
      </c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4"/>
      <c r="D89" s="34"/>
      <c r="E89" s="69" t="str">
        <f>E11</f>
        <v xml:space="preserve">SO 01.1 -  Tůň 1</v>
      </c>
      <c r="F89" s="34"/>
      <c r="G89" s="34"/>
      <c r="H89" s="34"/>
      <c r="I89" s="34"/>
      <c r="J89" s="34"/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4"/>
      <c r="E91" s="34"/>
      <c r="F91" s="26" t="str">
        <f>F14</f>
        <v>Kunice</v>
      </c>
      <c r="G91" s="34"/>
      <c r="H91" s="34"/>
      <c r="I91" s="29" t="s">
        <v>20</v>
      </c>
      <c r="J91" s="72" t="str">
        <f>IF(J14="","",J14)</f>
        <v>9. 7. 2025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5.15" customHeight="1">
      <c r="A93" s="32"/>
      <c r="B93" s="33"/>
      <c r="C93" s="29" t="s">
        <v>22</v>
      </c>
      <c r="D93" s="34"/>
      <c r="E93" s="34"/>
      <c r="F93" s="26" t="str">
        <f>E17</f>
        <v>Státní pozemkový úřad</v>
      </c>
      <c r="G93" s="34"/>
      <c r="H93" s="34"/>
      <c r="I93" s="29" t="s">
        <v>29</v>
      </c>
      <c r="J93" s="30" t="str">
        <f>E23</f>
        <v>Atregia, s.r.o.</v>
      </c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27</v>
      </c>
      <c r="D94" s="34"/>
      <c r="E94" s="34"/>
      <c r="F94" s="26" t="str">
        <f>IF(E20="","",E20)</f>
        <v xml:space="preserve"> </v>
      </c>
      <c r="G94" s="34"/>
      <c r="H94" s="34"/>
      <c r="I94" s="29" t="s">
        <v>33</v>
      </c>
      <c r="J94" s="30" t="str">
        <f>E26</f>
        <v xml:space="preserve"> </v>
      </c>
      <c r="K94" s="34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78" t="s">
        <v>119</v>
      </c>
      <c r="D96" s="179"/>
      <c r="E96" s="179"/>
      <c r="F96" s="179"/>
      <c r="G96" s="179"/>
      <c r="H96" s="179"/>
      <c r="I96" s="179"/>
      <c r="J96" s="180" t="s">
        <v>120</v>
      </c>
      <c r="K96" s="179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81" t="s">
        <v>121</v>
      </c>
      <c r="D98" s="34"/>
      <c r="E98" s="34"/>
      <c r="F98" s="34"/>
      <c r="G98" s="34"/>
      <c r="H98" s="34"/>
      <c r="I98" s="34"/>
      <c r="J98" s="103">
        <f>J125</f>
        <v>299141.06</v>
      </c>
      <c r="K98" s="34"/>
      <c r="L98" s="56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122</v>
      </c>
    </row>
    <row r="99" s="9" customFormat="1" ht="24.96" customHeight="1">
      <c r="A99" s="9"/>
      <c r="B99" s="182"/>
      <c r="C99" s="183"/>
      <c r="D99" s="184" t="s">
        <v>123</v>
      </c>
      <c r="E99" s="185"/>
      <c r="F99" s="185"/>
      <c r="G99" s="185"/>
      <c r="H99" s="185"/>
      <c r="I99" s="185"/>
      <c r="J99" s="186">
        <f>J126</f>
        <v>299141.06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8"/>
      <c r="C100" s="126"/>
      <c r="D100" s="189" t="s">
        <v>124</v>
      </c>
      <c r="E100" s="190"/>
      <c r="F100" s="190"/>
      <c r="G100" s="190"/>
      <c r="H100" s="190"/>
      <c r="I100" s="190"/>
      <c r="J100" s="191">
        <f>J127</f>
        <v>165123.38000000001</v>
      </c>
      <c r="K100" s="126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26"/>
      <c r="D101" s="189" t="s">
        <v>125</v>
      </c>
      <c r="E101" s="190"/>
      <c r="F101" s="190"/>
      <c r="G101" s="190"/>
      <c r="H101" s="190"/>
      <c r="I101" s="190"/>
      <c r="J101" s="191">
        <f>J172</f>
        <v>66566.399999999994</v>
      </c>
      <c r="K101" s="126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26"/>
      <c r="D102" s="189" t="s">
        <v>126</v>
      </c>
      <c r="E102" s="190"/>
      <c r="F102" s="190"/>
      <c r="G102" s="190"/>
      <c r="H102" s="190"/>
      <c r="I102" s="190"/>
      <c r="J102" s="191">
        <f>J189</f>
        <v>53363.199999999997</v>
      </c>
      <c r="K102" s="126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26"/>
      <c r="D103" s="189" t="s">
        <v>127</v>
      </c>
      <c r="E103" s="190"/>
      <c r="F103" s="190"/>
      <c r="G103" s="190"/>
      <c r="H103" s="190"/>
      <c r="I103" s="190"/>
      <c r="J103" s="191">
        <f>J194</f>
        <v>14088.08</v>
      </c>
      <c r="K103" s="126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128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77" t="str">
        <f>E7</f>
        <v>Mokřad v k. ú. Kunice</v>
      </c>
      <c r="F113" s="29"/>
      <c r="G113" s="29"/>
      <c r="H113" s="29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1" customFormat="1" ht="12" customHeight="1">
      <c r="B114" s="21"/>
      <c r="C114" s="29" t="s">
        <v>114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2"/>
      <c r="B115" s="33"/>
      <c r="C115" s="34"/>
      <c r="D115" s="34"/>
      <c r="E115" s="177" t="s">
        <v>115</v>
      </c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116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6.5" customHeight="1">
      <c r="A117" s="32"/>
      <c r="B117" s="33"/>
      <c r="C117" s="34"/>
      <c r="D117" s="34"/>
      <c r="E117" s="69" t="str">
        <f>E11</f>
        <v xml:space="preserve">SO 01.1 -  Tůň 1</v>
      </c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18</v>
      </c>
      <c r="D119" s="34"/>
      <c r="E119" s="34"/>
      <c r="F119" s="26" t="str">
        <f>F14</f>
        <v>Kunice</v>
      </c>
      <c r="G119" s="34"/>
      <c r="H119" s="34"/>
      <c r="I119" s="29" t="s">
        <v>20</v>
      </c>
      <c r="J119" s="72" t="str">
        <f>IF(J14="","",J14)</f>
        <v>9. 7. 2025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5.15" customHeight="1">
      <c r="A121" s="32"/>
      <c r="B121" s="33"/>
      <c r="C121" s="29" t="s">
        <v>22</v>
      </c>
      <c r="D121" s="34"/>
      <c r="E121" s="34"/>
      <c r="F121" s="26" t="str">
        <f>E17</f>
        <v>Státní pozemkový úřad</v>
      </c>
      <c r="G121" s="34"/>
      <c r="H121" s="34"/>
      <c r="I121" s="29" t="s">
        <v>29</v>
      </c>
      <c r="J121" s="30" t="str">
        <f>E23</f>
        <v>Atregia, s.r.o.</v>
      </c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5.15" customHeight="1">
      <c r="A122" s="32"/>
      <c r="B122" s="33"/>
      <c r="C122" s="29" t="s">
        <v>27</v>
      </c>
      <c r="D122" s="34"/>
      <c r="E122" s="34"/>
      <c r="F122" s="26" t="str">
        <f>IF(E20="","",E20)</f>
        <v xml:space="preserve"> </v>
      </c>
      <c r="G122" s="34"/>
      <c r="H122" s="34"/>
      <c r="I122" s="29" t="s">
        <v>33</v>
      </c>
      <c r="J122" s="30" t="str">
        <f>E26</f>
        <v xml:space="preserve"> </v>
      </c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0.32" customHeight="1">
      <c r="A123" s="32"/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11" customFormat="1" ht="29.28" customHeight="1">
      <c r="A124" s="193"/>
      <c r="B124" s="194"/>
      <c r="C124" s="195" t="s">
        <v>129</v>
      </c>
      <c r="D124" s="196" t="s">
        <v>60</v>
      </c>
      <c r="E124" s="196" t="s">
        <v>56</v>
      </c>
      <c r="F124" s="196" t="s">
        <v>57</v>
      </c>
      <c r="G124" s="196" t="s">
        <v>130</v>
      </c>
      <c r="H124" s="196" t="s">
        <v>131</v>
      </c>
      <c r="I124" s="196" t="s">
        <v>132</v>
      </c>
      <c r="J124" s="196" t="s">
        <v>120</v>
      </c>
      <c r="K124" s="197" t="s">
        <v>133</v>
      </c>
      <c r="L124" s="198"/>
      <c r="M124" s="93" t="s">
        <v>1</v>
      </c>
      <c r="N124" s="94" t="s">
        <v>39</v>
      </c>
      <c r="O124" s="94" t="s">
        <v>134</v>
      </c>
      <c r="P124" s="94" t="s">
        <v>135</v>
      </c>
      <c r="Q124" s="94" t="s">
        <v>136</v>
      </c>
      <c r="R124" s="94" t="s">
        <v>137</v>
      </c>
      <c r="S124" s="94" t="s">
        <v>138</v>
      </c>
      <c r="T124" s="95" t="s">
        <v>139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2"/>
      <c r="B125" s="33"/>
      <c r="C125" s="100" t="s">
        <v>140</v>
      </c>
      <c r="D125" s="34"/>
      <c r="E125" s="34"/>
      <c r="F125" s="34"/>
      <c r="G125" s="34"/>
      <c r="H125" s="34"/>
      <c r="I125" s="34"/>
      <c r="J125" s="199">
        <f>BK125</f>
        <v>299141.06</v>
      </c>
      <c r="K125" s="34"/>
      <c r="L125" s="38"/>
      <c r="M125" s="96"/>
      <c r="N125" s="200"/>
      <c r="O125" s="97"/>
      <c r="P125" s="201">
        <f>P126</f>
        <v>146.86963</v>
      </c>
      <c r="Q125" s="97"/>
      <c r="R125" s="201">
        <f>R126</f>
        <v>40.834680000000006</v>
      </c>
      <c r="S125" s="97"/>
      <c r="T125" s="202">
        <f>T126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74</v>
      </c>
      <c r="AU125" s="17" t="s">
        <v>122</v>
      </c>
      <c r="BK125" s="203">
        <f>BK126</f>
        <v>299141.06</v>
      </c>
    </row>
    <row r="126" s="12" customFormat="1" ht="25.92" customHeight="1">
      <c r="A126" s="12"/>
      <c r="B126" s="204"/>
      <c r="C126" s="205"/>
      <c r="D126" s="206" t="s">
        <v>74</v>
      </c>
      <c r="E126" s="207" t="s">
        <v>141</v>
      </c>
      <c r="F126" s="207" t="s">
        <v>142</v>
      </c>
      <c r="G126" s="205"/>
      <c r="H126" s="205"/>
      <c r="I126" s="205"/>
      <c r="J126" s="208">
        <f>BK126</f>
        <v>299141.06</v>
      </c>
      <c r="K126" s="205"/>
      <c r="L126" s="209"/>
      <c r="M126" s="210"/>
      <c r="N126" s="211"/>
      <c r="O126" s="211"/>
      <c r="P126" s="212">
        <f>P127+P172+P189+P194</f>
        <v>146.86963</v>
      </c>
      <c r="Q126" s="211"/>
      <c r="R126" s="212">
        <f>R127+R172+R189+R194</f>
        <v>40.834680000000006</v>
      </c>
      <c r="S126" s="211"/>
      <c r="T126" s="213">
        <f>T127+T172+T189+T194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82</v>
      </c>
      <c r="AT126" s="215" t="s">
        <v>74</v>
      </c>
      <c r="AU126" s="215" t="s">
        <v>75</v>
      </c>
      <c r="AY126" s="214" t="s">
        <v>143</v>
      </c>
      <c r="BK126" s="216">
        <f>BK127+BK172+BK189+BK194</f>
        <v>299141.06</v>
      </c>
    </row>
    <row r="127" s="12" customFormat="1" ht="22.8" customHeight="1">
      <c r="A127" s="12"/>
      <c r="B127" s="204"/>
      <c r="C127" s="205"/>
      <c r="D127" s="206" t="s">
        <v>74</v>
      </c>
      <c r="E127" s="217" t="s">
        <v>82</v>
      </c>
      <c r="F127" s="217" t="s">
        <v>144</v>
      </c>
      <c r="G127" s="205"/>
      <c r="H127" s="205"/>
      <c r="I127" s="205"/>
      <c r="J127" s="218">
        <f>BK127</f>
        <v>165123.38000000001</v>
      </c>
      <c r="K127" s="205"/>
      <c r="L127" s="209"/>
      <c r="M127" s="210"/>
      <c r="N127" s="211"/>
      <c r="O127" s="211"/>
      <c r="P127" s="212">
        <f>SUM(P128:P171)</f>
        <v>85.932599999999994</v>
      </c>
      <c r="Q127" s="211"/>
      <c r="R127" s="212">
        <f>SUM(R128:R171)</f>
        <v>0</v>
      </c>
      <c r="S127" s="211"/>
      <c r="T127" s="213">
        <f>SUM(T128:T171)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82</v>
      </c>
      <c r="AT127" s="215" t="s">
        <v>74</v>
      </c>
      <c r="AU127" s="215" t="s">
        <v>82</v>
      </c>
      <c r="AY127" s="214" t="s">
        <v>143</v>
      </c>
      <c r="BK127" s="216">
        <f>SUM(BK128:BK171)</f>
        <v>165123.38000000001</v>
      </c>
    </row>
    <row r="128" s="2" customFormat="1" ht="16.5" customHeight="1">
      <c r="A128" s="32"/>
      <c r="B128" s="33"/>
      <c r="C128" s="219" t="s">
        <v>82</v>
      </c>
      <c r="D128" s="219" t="s">
        <v>145</v>
      </c>
      <c r="E128" s="220" t="s">
        <v>146</v>
      </c>
      <c r="F128" s="221" t="s">
        <v>147</v>
      </c>
      <c r="G128" s="222" t="s">
        <v>148</v>
      </c>
      <c r="H128" s="223">
        <v>1</v>
      </c>
      <c r="I128" s="224">
        <v>60000</v>
      </c>
      <c r="J128" s="224">
        <f>ROUND(I128*H128,2)</f>
        <v>60000</v>
      </c>
      <c r="K128" s="221" t="s">
        <v>149</v>
      </c>
      <c r="L128" s="38"/>
      <c r="M128" s="225" t="s">
        <v>1</v>
      </c>
      <c r="N128" s="226" t="s">
        <v>40</v>
      </c>
      <c r="O128" s="227">
        <v>0.57299999999999995</v>
      </c>
      <c r="P128" s="227">
        <f>O128*H128</f>
        <v>0.57299999999999995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9" t="s">
        <v>150</v>
      </c>
      <c r="AT128" s="229" t="s">
        <v>145</v>
      </c>
      <c r="AU128" s="229" t="s">
        <v>84</v>
      </c>
      <c r="AY128" s="17" t="s">
        <v>143</v>
      </c>
      <c r="BE128" s="230">
        <f>IF(N128="základní",J128,0)</f>
        <v>60000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82</v>
      </c>
      <c r="BK128" s="230">
        <f>ROUND(I128*H128,2)</f>
        <v>60000</v>
      </c>
      <c r="BL128" s="17" t="s">
        <v>150</v>
      </c>
      <c r="BM128" s="229" t="s">
        <v>151</v>
      </c>
    </row>
    <row r="129" s="2" customFormat="1">
      <c r="A129" s="32"/>
      <c r="B129" s="33"/>
      <c r="C129" s="34"/>
      <c r="D129" s="231" t="s">
        <v>152</v>
      </c>
      <c r="E129" s="34"/>
      <c r="F129" s="232" t="s">
        <v>153</v>
      </c>
      <c r="G129" s="34"/>
      <c r="H129" s="34"/>
      <c r="I129" s="34"/>
      <c r="J129" s="34"/>
      <c r="K129" s="34"/>
      <c r="L129" s="38"/>
      <c r="M129" s="233"/>
      <c r="N129" s="234"/>
      <c r="O129" s="84"/>
      <c r="P129" s="84"/>
      <c r="Q129" s="84"/>
      <c r="R129" s="84"/>
      <c r="S129" s="84"/>
      <c r="T129" s="85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152</v>
      </c>
      <c r="AU129" s="17" t="s">
        <v>84</v>
      </c>
    </row>
    <row r="130" s="2" customFormat="1" ht="21.75" customHeight="1">
      <c r="A130" s="32"/>
      <c r="B130" s="33"/>
      <c r="C130" s="219" t="s">
        <v>84</v>
      </c>
      <c r="D130" s="219" t="s">
        <v>145</v>
      </c>
      <c r="E130" s="220" t="s">
        <v>154</v>
      </c>
      <c r="F130" s="221" t="s">
        <v>155</v>
      </c>
      <c r="G130" s="222" t="s">
        <v>109</v>
      </c>
      <c r="H130" s="223">
        <v>109.40000000000001</v>
      </c>
      <c r="I130" s="224">
        <v>163</v>
      </c>
      <c r="J130" s="224">
        <f>ROUND(I130*H130,2)</f>
        <v>17832.200000000001</v>
      </c>
      <c r="K130" s="221" t="s">
        <v>156</v>
      </c>
      <c r="L130" s="38"/>
      <c r="M130" s="225" t="s">
        <v>1</v>
      </c>
      <c r="N130" s="226" t="s">
        <v>40</v>
      </c>
      <c r="O130" s="227">
        <v>0.21199999999999999</v>
      </c>
      <c r="P130" s="227">
        <f>O130*H130</f>
        <v>23.192800000000002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9" t="s">
        <v>150</v>
      </c>
      <c r="AT130" s="229" t="s">
        <v>145</v>
      </c>
      <c r="AU130" s="229" t="s">
        <v>84</v>
      </c>
      <c r="AY130" s="17" t="s">
        <v>143</v>
      </c>
      <c r="BE130" s="230">
        <f>IF(N130="základní",J130,0)</f>
        <v>17832.200000000001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82</v>
      </c>
      <c r="BK130" s="230">
        <f>ROUND(I130*H130,2)</f>
        <v>17832.200000000001</v>
      </c>
      <c r="BL130" s="17" t="s">
        <v>150</v>
      </c>
      <c r="BM130" s="229" t="s">
        <v>157</v>
      </c>
    </row>
    <row r="131" s="2" customFormat="1">
      <c r="A131" s="32"/>
      <c r="B131" s="33"/>
      <c r="C131" s="34"/>
      <c r="D131" s="231" t="s">
        <v>152</v>
      </c>
      <c r="E131" s="34"/>
      <c r="F131" s="232" t="s">
        <v>158</v>
      </c>
      <c r="G131" s="34"/>
      <c r="H131" s="34"/>
      <c r="I131" s="34"/>
      <c r="J131" s="34"/>
      <c r="K131" s="34"/>
      <c r="L131" s="38"/>
      <c r="M131" s="233"/>
      <c r="N131" s="234"/>
      <c r="O131" s="84"/>
      <c r="P131" s="84"/>
      <c r="Q131" s="84"/>
      <c r="R131" s="84"/>
      <c r="S131" s="84"/>
      <c r="T131" s="85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152</v>
      </c>
      <c r="AU131" s="17" t="s">
        <v>84</v>
      </c>
    </row>
    <row r="132" s="13" customFormat="1">
      <c r="A132" s="13"/>
      <c r="B132" s="235"/>
      <c r="C132" s="236"/>
      <c r="D132" s="231" t="s">
        <v>159</v>
      </c>
      <c r="E132" s="237" t="s">
        <v>1</v>
      </c>
      <c r="F132" s="238" t="s">
        <v>160</v>
      </c>
      <c r="G132" s="236"/>
      <c r="H132" s="237" t="s">
        <v>1</v>
      </c>
      <c r="I132" s="236"/>
      <c r="J132" s="236"/>
      <c r="K132" s="236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159</v>
      </c>
      <c r="AU132" s="243" t="s">
        <v>84</v>
      </c>
      <c r="AV132" s="13" t="s">
        <v>82</v>
      </c>
      <c r="AW132" s="13" t="s">
        <v>32</v>
      </c>
      <c r="AX132" s="13" t="s">
        <v>75</v>
      </c>
      <c r="AY132" s="243" t="s">
        <v>143</v>
      </c>
    </row>
    <row r="133" s="14" customFormat="1">
      <c r="A133" s="14"/>
      <c r="B133" s="244"/>
      <c r="C133" s="245"/>
      <c r="D133" s="231" t="s">
        <v>159</v>
      </c>
      <c r="E133" s="246" t="s">
        <v>1</v>
      </c>
      <c r="F133" s="247" t="s">
        <v>161</v>
      </c>
      <c r="G133" s="245"/>
      <c r="H133" s="248">
        <v>75.799999999999997</v>
      </c>
      <c r="I133" s="245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159</v>
      </c>
      <c r="AU133" s="253" t="s">
        <v>84</v>
      </c>
      <c r="AV133" s="14" t="s">
        <v>84</v>
      </c>
      <c r="AW133" s="14" t="s">
        <v>32</v>
      </c>
      <c r="AX133" s="14" t="s">
        <v>75</v>
      </c>
      <c r="AY133" s="253" t="s">
        <v>143</v>
      </c>
    </row>
    <row r="134" s="13" customFormat="1">
      <c r="A134" s="13"/>
      <c r="B134" s="235"/>
      <c r="C134" s="236"/>
      <c r="D134" s="231" t="s">
        <v>159</v>
      </c>
      <c r="E134" s="237" t="s">
        <v>1</v>
      </c>
      <c r="F134" s="238" t="s">
        <v>162</v>
      </c>
      <c r="G134" s="236"/>
      <c r="H134" s="237" t="s">
        <v>1</v>
      </c>
      <c r="I134" s="236"/>
      <c r="J134" s="236"/>
      <c r="K134" s="236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159</v>
      </c>
      <c r="AU134" s="243" t="s">
        <v>84</v>
      </c>
      <c r="AV134" s="13" t="s">
        <v>82</v>
      </c>
      <c r="AW134" s="13" t="s">
        <v>32</v>
      </c>
      <c r="AX134" s="13" t="s">
        <v>75</v>
      </c>
      <c r="AY134" s="243" t="s">
        <v>143</v>
      </c>
    </row>
    <row r="135" s="14" customFormat="1">
      <c r="A135" s="14"/>
      <c r="B135" s="244"/>
      <c r="C135" s="245"/>
      <c r="D135" s="231" t="s">
        <v>159</v>
      </c>
      <c r="E135" s="246" t="s">
        <v>1</v>
      </c>
      <c r="F135" s="247" t="s">
        <v>110</v>
      </c>
      <c r="G135" s="245"/>
      <c r="H135" s="248">
        <v>33.600000000000001</v>
      </c>
      <c r="I135" s="245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159</v>
      </c>
      <c r="AU135" s="253" t="s">
        <v>84</v>
      </c>
      <c r="AV135" s="14" t="s">
        <v>84</v>
      </c>
      <c r="AW135" s="14" t="s">
        <v>32</v>
      </c>
      <c r="AX135" s="14" t="s">
        <v>75</v>
      </c>
      <c r="AY135" s="253" t="s">
        <v>143</v>
      </c>
    </row>
    <row r="136" s="15" customFormat="1">
      <c r="A136" s="15"/>
      <c r="B136" s="254"/>
      <c r="C136" s="255"/>
      <c r="D136" s="231" t="s">
        <v>159</v>
      </c>
      <c r="E136" s="256" t="s">
        <v>111</v>
      </c>
      <c r="F136" s="257" t="s">
        <v>163</v>
      </c>
      <c r="G136" s="255"/>
      <c r="H136" s="258">
        <v>109.40000000000001</v>
      </c>
      <c r="I136" s="255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159</v>
      </c>
      <c r="AU136" s="263" t="s">
        <v>84</v>
      </c>
      <c r="AV136" s="15" t="s">
        <v>150</v>
      </c>
      <c r="AW136" s="15" t="s">
        <v>32</v>
      </c>
      <c r="AX136" s="15" t="s">
        <v>82</v>
      </c>
      <c r="AY136" s="263" t="s">
        <v>143</v>
      </c>
    </row>
    <row r="137" s="2" customFormat="1" ht="21.75" customHeight="1">
      <c r="A137" s="32"/>
      <c r="B137" s="33"/>
      <c r="C137" s="219" t="s">
        <v>164</v>
      </c>
      <c r="D137" s="219" t="s">
        <v>145</v>
      </c>
      <c r="E137" s="220" t="s">
        <v>165</v>
      </c>
      <c r="F137" s="221" t="s">
        <v>166</v>
      </c>
      <c r="G137" s="222" t="s">
        <v>109</v>
      </c>
      <c r="H137" s="223">
        <v>67.200000000000003</v>
      </c>
      <c r="I137" s="224">
        <v>48.200000000000003</v>
      </c>
      <c r="J137" s="224">
        <f>ROUND(I137*H137,2)</f>
        <v>3239.04</v>
      </c>
      <c r="K137" s="221" t="s">
        <v>156</v>
      </c>
      <c r="L137" s="38"/>
      <c r="M137" s="225" t="s">
        <v>1</v>
      </c>
      <c r="N137" s="226" t="s">
        <v>40</v>
      </c>
      <c r="O137" s="227">
        <v>0.070000000000000007</v>
      </c>
      <c r="P137" s="227">
        <f>O137*H137</f>
        <v>4.7040000000000006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9" t="s">
        <v>150</v>
      </c>
      <c r="AT137" s="229" t="s">
        <v>145</v>
      </c>
      <c r="AU137" s="229" t="s">
        <v>84</v>
      </c>
      <c r="AY137" s="17" t="s">
        <v>143</v>
      </c>
      <c r="BE137" s="230">
        <f>IF(N137="základní",J137,0)</f>
        <v>3239.04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82</v>
      </c>
      <c r="BK137" s="230">
        <f>ROUND(I137*H137,2)</f>
        <v>3239.04</v>
      </c>
      <c r="BL137" s="17" t="s">
        <v>150</v>
      </c>
      <c r="BM137" s="229" t="s">
        <v>167</v>
      </c>
    </row>
    <row r="138" s="2" customFormat="1">
      <c r="A138" s="32"/>
      <c r="B138" s="33"/>
      <c r="C138" s="34"/>
      <c r="D138" s="231" t="s">
        <v>152</v>
      </c>
      <c r="E138" s="34"/>
      <c r="F138" s="232" t="s">
        <v>168</v>
      </c>
      <c r="G138" s="34"/>
      <c r="H138" s="34"/>
      <c r="I138" s="34"/>
      <c r="J138" s="34"/>
      <c r="K138" s="34"/>
      <c r="L138" s="38"/>
      <c r="M138" s="233"/>
      <c r="N138" s="234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152</v>
      </c>
      <c r="AU138" s="17" t="s">
        <v>84</v>
      </c>
    </row>
    <row r="139" s="13" customFormat="1">
      <c r="A139" s="13"/>
      <c r="B139" s="235"/>
      <c r="C139" s="236"/>
      <c r="D139" s="231" t="s">
        <v>159</v>
      </c>
      <c r="E139" s="237" t="s">
        <v>1</v>
      </c>
      <c r="F139" s="238" t="s">
        <v>169</v>
      </c>
      <c r="G139" s="236"/>
      <c r="H139" s="237" t="s">
        <v>1</v>
      </c>
      <c r="I139" s="236"/>
      <c r="J139" s="236"/>
      <c r="K139" s="236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159</v>
      </c>
      <c r="AU139" s="243" t="s">
        <v>84</v>
      </c>
      <c r="AV139" s="13" t="s">
        <v>82</v>
      </c>
      <c r="AW139" s="13" t="s">
        <v>32</v>
      </c>
      <c r="AX139" s="13" t="s">
        <v>75</v>
      </c>
      <c r="AY139" s="243" t="s">
        <v>143</v>
      </c>
    </row>
    <row r="140" s="14" customFormat="1">
      <c r="A140" s="14"/>
      <c r="B140" s="244"/>
      <c r="C140" s="245"/>
      <c r="D140" s="231" t="s">
        <v>159</v>
      </c>
      <c r="E140" s="246" t="s">
        <v>1</v>
      </c>
      <c r="F140" s="247" t="s">
        <v>170</v>
      </c>
      <c r="G140" s="245"/>
      <c r="H140" s="248">
        <v>67.200000000000003</v>
      </c>
      <c r="I140" s="245"/>
      <c r="J140" s="245"/>
      <c r="K140" s="245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159</v>
      </c>
      <c r="AU140" s="253" t="s">
        <v>84</v>
      </c>
      <c r="AV140" s="14" t="s">
        <v>84</v>
      </c>
      <c r="AW140" s="14" t="s">
        <v>32</v>
      </c>
      <c r="AX140" s="14" t="s">
        <v>82</v>
      </c>
      <c r="AY140" s="253" t="s">
        <v>143</v>
      </c>
    </row>
    <row r="141" s="2" customFormat="1" ht="21.75" customHeight="1">
      <c r="A141" s="32"/>
      <c r="B141" s="33"/>
      <c r="C141" s="219" t="s">
        <v>150</v>
      </c>
      <c r="D141" s="219" t="s">
        <v>145</v>
      </c>
      <c r="E141" s="220" t="s">
        <v>171</v>
      </c>
      <c r="F141" s="221" t="s">
        <v>172</v>
      </c>
      <c r="G141" s="222" t="s">
        <v>109</v>
      </c>
      <c r="H141" s="223">
        <v>75.799999999999997</v>
      </c>
      <c r="I141" s="224">
        <v>302</v>
      </c>
      <c r="J141" s="224">
        <f>ROUND(I141*H141,2)</f>
        <v>22891.599999999999</v>
      </c>
      <c r="K141" s="221" t="s">
        <v>156</v>
      </c>
      <c r="L141" s="38"/>
      <c r="M141" s="225" t="s">
        <v>1</v>
      </c>
      <c r="N141" s="226" t="s">
        <v>40</v>
      </c>
      <c r="O141" s="227">
        <v>0.086999999999999994</v>
      </c>
      <c r="P141" s="227">
        <f>O141*H141</f>
        <v>6.5945999999999989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9" t="s">
        <v>150</v>
      </c>
      <c r="AT141" s="229" t="s">
        <v>145</v>
      </c>
      <c r="AU141" s="229" t="s">
        <v>84</v>
      </c>
      <c r="AY141" s="17" t="s">
        <v>143</v>
      </c>
      <c r="BE141" s="230">
        <f>IF(N141="základní",J141,0)</f>
        <v>22891.599999999999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22891.599999999999</v>
      </c>
      <c r="BL141" s="17" t="s">
        <v>150</v>
      </c>
      <c r="BM141" s="229" t="s">
        <v>173</v>
      </c>
    </row>
    <row r="142" s="2" customFormat="1">
      <c r="A142" s="32"/>
      <c r="B142" s="33"/>
      <c r="C142" s="34"/>
      <c r="D142" s="231" t="s">
        <v>152</v>
      </c>
      <c r="E142" s="34"/>
      <c r="F142" s="232" t="s">
        <v>174</v>
      </c>
      <c r="G142" s="34"/>
      <c r="H142" s="34"/>
      <c r="I142" s="34"/>
      <c r="J142" s="34"/>
      <c r="K142" s="34"/>
      <c r="L142" s="38"/>
      <c r="M142" s="233"/>
      <c r="N142" s="234"/>
      <c r="O142" s="84"/>
      <c r="P142" s="84"/>
      <c r="Q142" s="84"/>
      <c r="R142" s="84"/>
      <c r="S142" s="84"/>
      <c r="T142" s="85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152</v>
      </c>
      <c r="AU142" s="17" t="s">
        <v>84</v>
      </c>
    </row>
    <row r="143" s="13" customFormat="1">
      <c r="A143" s="13"/>
      <c r="B143" s="235"/>
      <c r="C143" s="236"/>
      <c r="D143" s="231" t="s">
        <v>159</v>
      </c>
      <c r="E143" s="237" t="s">
        <v>1</v>
      </c>
      <c r="F143" s="238" t="s">
        <v>175</v>
      </c>
      <c r="G143" s="236"/>
      <c r="H143" s="237" t="s">
        <v>1</v>
      </c>
      <c r="I143" s="236"/>
      <c r="J143" s="236"/>
      <c r="K143" s="236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159</v>
      </c>
      <c r="AU143" s="243" t="s">
        <v>84</v>
      </c>
      <c r="AV143" s="13" t="s">
        <v>82</v>
      </c>
      <c r="AW143" s="13" t="s">
        <v>32</v>
      </c>
      <c r="AX143" s="13" t="s">
        <v>75</v>
      </c>
      <c r="AY143" s="243" t="s">
        <v>143</v>
      </c>
    </row>
    <row r="144" s="14" customFormat="1">
      <c r="A144" s="14"/>
      <c r="B144" s="244"/>
      <c r="C144" s="245"/>
      <c r="D144" s="231" t="s">
        <v>159</v>
      </c>
      <c r="E144" s="246" t="s">
        <v>1</v>
      </c>
      <c r="F144" s="247" t="s">
        <v>176</v>
      </c>
      <c r="G144" s="245"/>
      <c r="H144" s="248">
        <v>75.799999999999997</v>
      </c>
      <c r="I144" s="245"/>
      <c r="J144" s="245"/>
      <c r="K144" s="245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159</v>
      </c>
      <c r="AU144" s="253" t="s">
        <v>84</v>
      </c>
      <c r="AV144" s="14" t="s">
        <v>84</v>
      </c>
      <c r="AW144" s="14" t="s">
        <v>32</v>
      </c>
      <c r="AX144" s="14" t="s">
        <v>82</v>
      </c>
      <c r="AY144" s="253" t="s">
        <v>143</v>
      </c>
    </row>
    <row r="145" s="2" customFormat="1" ht="24.15" customHeight="1">
      <c r="A145" s="32"/>
      <c r="B145" s="33"/>
      <c r="C145" s="219" t="s">
        <v>177</v>
      </c>
      <c r="D145" s="219" t="s">
        <v>145</v>
      </c>
      <c r="E145" s="220" t="s">
        <v>178</v>
      </c>
      <c r="F145" s="221" t="s">
        <v>179</v>
      </c>
      <c r="G145" s="222" t="s">
        <v>109</v>
      </c>
      <c r="H145" s="223">
        <v>1137</v>
      </c>
      <c r="I145" s="224">
        <v>22.5</v>
      </c>
      <c r="J145" s="224">
        <f>ROUND(I145*H145,2)</f>
        <v>25582.5</v>
      </c>
      <c r="K145" s="221" t="s">
        <v>156</v>
      </c>
      <c r="L145" s="38"/>
      <c r="M145" s="225" t="s">
        <v>1</v>
      </c>
      <c r="N145" s="226" t="s">
        <v>40</v>
      </c>
      <c r="O145" s="227">
        <v>0.0050000000000000001</v>
      </c>
      <c r="P145" s="227">
        <f>O145*H145</f>
        <v>5.6850000000000005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9" t="s">
        <v>150</v>
      </c>
      <c r="AT145" s="229" t="s">
        <v>145</v>
      </c>
      <c r="AU145" s="229" t="s">
        <v>84</v>
      </c>
      <c r="AY145" s="17" t="s">
        <v>143</v>
      </c>
      <c r="BE145" s="230">
        <f>IF(N145="základní",J145,0)</f>
        <v>25582.5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82</v>
      </c>
      <c r="BK145" s="230">
        <f>ROUND(I145*H145,2)</f>
        <v>25582.5</v>
      </c>
      <c r="BL145" s="17" t="s">
        <v>150</v>
      </c>
      <c r="BM145" s="229" t="s">
        <v>180</v>
      </c>
    </row>
    <row r="146" s="2" customFormat="1">
      <c r="A146" s="32"/>
      <c r="B146" s="33"/>
      <c r="C146" s="34"/>
      <c r="D146" s="231" t="s">
        <v>152</v>
      </c>
      <c r="E146" s="34"/>
      <c r="F146" s="232" t="s">
        <v>181</v>
      </c>
      <c r="G146" s="34"/>
      <c r="H146" s="34"/>
      <c r="I146" s="34"/>
      <c r="J146" s="34"/>
      <c r="K146" s="34"/>
      <c r="L146" s="38"/>
      <c r="M146" s="233"/>
      <c r="N146" s="234"/>
      <c r="O146" s="84"/>
      <c r="P146" s="84"/>
      <c r="Q146" s="84"/>
      <c r="R146" s="84"/>
      <c r="S146" s="84"/>
      <c r="T146" s="85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152</v>
      </c>
      <c r="AU146" s="17" t="s">
        <v>84</v>
      </c>
    </row>
    <row r="147" s="13" customFormat="1">
      <c r="A147" s="13"/>
      <c r="B147" s="235"/>
      <c r="C147" s="236"/>
      <c r="D147" s="231" t="s">
        <v>159</v>
      </c>
      <c r="E147" s="237" t="s">
        <v>1</v>
      </c>
      <c r="F147" s="238" t="s">
        <v>182</v>
      </c>
      <c r="G147" s="236"/>
      <c r="H147" s="237" t="s">
        <v>1</v>
      </c>
      <c r="I147" s="236"/>
      <c r="J147" s="236"/>
      <c r="K147" s="236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159</v>
      </c>
      <c r="AU147" s="243" t="s">
        <v>84</v>
      </c>
      <c r="AV147" s="13" t="s">
        <v>82</v>
      </c>
      <c r="AW147" s="13" t="s">
        <v>32</v>
      </c>
      <c r="AX147" s="13" t="s">
        <v>75</v>
      </c>
      <c r="AY147" s="243" t="s">
        <v>143</v>
      </c>
    </row>
    <row r="148" s="14" customFormat="1">
      <c r="A148" s="14"/>
      <c r="B148" s="244"/>
      <c r="C148" s="245"/>
      <c r="D148" s="231" t="s">
        <v>159</v>
      </c>
      <c r="E148" s="246" t="s">
        <v>1</v>
      </c>
      <c r="F148" s="247" t="s">
        <v>183</v>
      </c>
      <c r="G148" s="245"/>
      <c r="H148" s="248">
        <v>1137</v>
      </c>
      <c r="I148" s="245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159</v>
      </c>
      <c r="AU148" s="253" t="s">
        <v>84</v>
      </c>
      <c r="AV148" s="14" t="s">
        <v>84</v>
      </c>
      <c r="AW148" s="14" t="s">
        <v>32</v>
      </c>
      <c r="AX148" s="14" t="s">
        <v>82</v>
      </c>
      <c r="AY148" s="253" t="s">
        <v>143</v>
      </c>
    </row>
    <row r="149" s="2" customFormat="1" ht="21.75" customHeight="1">
      <c r="A149" s="32"/>
      <c r="B149" s="33"/>
      <c r="C149" s="219" t="s">
        <v>184</v>
      </c>
      <c r="D149" s="219" t="s">
        <v>145</v>
      </c>
      <c r="E149" s="220" t="s">
        <v>185</v>
      </c>
      <c r="F149" s="221" t="s">
        <v>186</v>
      </c>
      <c r="G149" s="222" t="s">
        <v>109</v>
      </c>
      <c r="H149" s="223">
        <v>109.40000000000001</v>
      </c>
      <c r="I149" s="224">
        <v>149</v>
      </c>
      <c r="J149" s="224">
        <f>ROUND(I149*H149,2)</f>
        <v>16300.6</v>
      </c>
      <c r="K149" s="221" t="s">
        <v>149</v>
      </c>
      <c r="L149" s="38"/>
      <c r="M149" s="225" t="s">
        <v>1</v>
      </c>
      <c r="N149" s="226" t="s">
        <v>40</v>
      </c>
      <c r="O149" s="227">
        <v>0.23599999999999999</v>
      </c>
      <c r="P149" s="227">
        <f>O149*H149</f>
        <v>25.8184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9" t="s">
        <v>150</v>
      </c>
      <c r="AT149" s="229" t="s">
        <v>145</v>
      </c>
      <c r="AU149" s="229" t="s">
        <v>84</v>
      </c>
      <c r="AY149" s="17" t="s">
        <v>143</v>
      </c>
      <c r="BE149" s="230">
        <f>IF(N149="základní",J149,0)</f>
        <v>16300.6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82</v>
      </c>
      <c r="BK149" s="230">
        <f>ROUND(I149*H149,2)</f>
        <v>16300.6</v>
      </c>
      <c r="BL149" s="17" t="s">
        <v>150</v>
      </c>
      <c r="BM149" s="229" t="s">
        <v>187</v>
      </c>
    </row>
    <row r="150" s="2" customFormat="1">
      <c r="A150" s="32"/>
      <c r="B150" s="33"/>
      <c r="C150" s="34"/>
      <c r="D150" s="231" t="s">
        <v>152</v>
      </c>
      <c r="E150" s="34"/>
      <c r="F150" s="232" t="s">
        <v>188</v>
      </c>
      <c r="G150" s="34"/>
      <c r="H150" s="34"/>
      <c r="I150" s="34"/>
      <c r="J150" s="34"/>
      <c r="K150" s="34"/>
      <c r="L150" s="38"/>
      <c r="M150" s="233"/>
      <c r="N150" s="234"/>
      <c r="O150" s="84"/>
      <c r="P150" s="84"/>
      <c r="Q150" s="84"/>
      <c r="R150" s="84"/>
      <c r="S150" s="84"/>
      <c r="T150" s="85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152</v>
      </c>
      <c r="AU150" s="17" t="s">
        <v>84</v>
      </c>
    </row>
    <row r="151" s="13" customFormat="1">
      <c r="A151" s="13"/>
      <c r="B151" s="235"/>
      <c r="C151" s="236"/>
      <c r="D151" s="231" t="s">
        <v>159</v>
      </c>
      <c r="E151" s="237" t="s">
        <v>1</v>
      </c>
      <c r="F151" s="238" t="s">
        <v>160</v>
      </c>
      <c r="G151" s="236"/>
      <c r="H151" s="237" t="s">
        <v>1</v>
      </c>
      <c r="I151" s="236"/>
      <c r="J151" s="236"/>
      <c r="K151" s="236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159</v>
      </c>
      <c r="AU151" s="243" t="s">
        <v>84</v>
      </c>
      <c r="AV151" s="13" t="s">
        <v>82</v>
      </c>
      <c r="AW151" s="13" t="s">
        <v>32</v>
      </c>
      <c r="AX151" s="13" t="s">
        <v>75</v>
      </c>
      <c r="AY151" s="243" t="s">
        <v>143</v>
      </c>
    </row>
    <row r="152" s="14" customFormat="1">
      <c r="A152" s="14"/>
      <c r="B152" s="244"/>
      <c r="C152" s="245"/>
      <c r="D152" s="231" t="s">
        <v>159</v>
      </c>
      <c r="E152" s="246" t="s">
        <v>1</v>
      </c>
      <c r="F152" s="247" t="s">
        <v>161</v>
      </c>
      <c r="G152" s="245"/>
      <c r="H152" s="248">
        <v>75.799999999999997</v>
      </c>
      <c r="I152" s="245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159</v>
      </c>
      <c r="AU152" s="253" t="s">
        <v>84</v>
      </c>
      <c r="AV152" s="14" t="s">
        <v>84</v>
      </c>
      <c r="AW152" s="14" t="s">
        <v>32</v>
      </c>
      <c r="AX152" s="14" t="s">
        <v>75</v>
      </c>
      <c r="AY152" s="253" t="s">
        <v>143</v>
      </c>
    </row>
    <row r="153" s="13" customFormat="1">
      <c r="A153" s="13"/>
      <c r="B153" s="235"/>
      <c r="C153" s="236"/>
      <c r="D153" s="231" t="s">
        <v>159</v>
      </c>
      <c r="E153" s="237" t="s">
        <v>1</v>
      </c>
      <c r="F153" s="238" t="s">
        <v>162</v>
      </c>
      <c r="G153" s="236"/>
      <c r="H153" s="237" t="s">
        <v>1</v>
      </c>
      <c r="I153" s="236"/>
      <c r="J153" s="236"/>
      <c r="K153" s="236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159</v>
      </c>
      <c r="AU153" s="243" t="s">
        <v>84</v>
      </c>
      <c r="AV153" s="13" t="s">
        <v>82</v>
      </c>
      <c r="AW153" s="13" t="s">
        <v>32</v>
      </c>
      <c r="AX153" s="13" t="s">
        <v>75</v>
      </c>
      <c r="AY153" s="243" t="s">
        <v>143</v>
      </c>
    </row>
    <row r="154" s="14" customFormat="1">
      <c r="A154" s="14"/>
      <c r="B154" s="244"/>
      <c r="C154" s="245"/>
      <c r="D154" s="231" t="s">
        <v>159</v>
      </c>
      <c r="E154" s="246" t="s">
        <v>1</v>
      </c>
      <c r="F154" s="247" t="s">
        <v>110</v>
      </c>
      <c r="G154" s="245"/>
      <c r="H154" s="248">
        <v>33.600000000000001</v>
      </c>
      <c r="I154" s="245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159</v>
      </c>
      <c r="AU154" s="253" t="s">
        <v>84</v>
      </c>
      <c r="AV154" s="14" t="s">
        <v>84</v>
      </c>
      <c r="AW154" s="14" t="s">
        <v>32</v>
      </c>
      <c r="AX154" s="14" t="s">
        <v>75</v>
      </c>
      <c r="AY154" s="253" t="s">
        <v>143</v>
      </c>
    </row>
    <row r="155" s="15" customFormat="1">
      <c r="A155" s="15"/>
      <c r="B155" s="254"/>
      <c r="C155" s="255"/>
      <c r="D155" s="231" t="s">
        <v>159</v>
      </c>
      <c r="E155" s="256" t="s">
        <v>1</v>
      </c>
      <c r="F155" s="257" t="s">
        <v>163</v>
      </c>
      <c r="G155" s="255"/>
      <c r="H155" s="258">
        <v>109.40000000000001</v>
      </c>
      <c r="I155" s="255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159</v>
      </c>
      <c r="AU155" s="263" t="s">
        <v>84</v>
      </c>
      <c r="AV155" s="15" t="s">
        <v>150</v>
      </c>
      <c r="AW155" s="15" t="s">
        <v>32</v>
      </c>
      <c r="AX155" s="15" t="s">
        <v>82</v>
      </c>
      <c r="AY155" s="263" t="s">
        <v>143</v>
      </c>
    </row>
    <row r="156" s="2" customFormat="1" ht="16.5" customHeight="1">
      <c r="A156" s="32"/>
      <c r="B156" s="33"/>
      <c r="C156" s="219" t="s">
        <v>189</v>
      </c>
      <c r="D156" s="219" t="s">
        <v>145</v>
      </c>
      <c r="E156" s="220" t="s">
        <v>190</v>
      </c>
      <c r="F156" s="221" t="s">
        <v>191</v>
      </c>
      <c r="G156" s="222" t="s">
        <v>109</v>
      </c>
      <c r="H156" s="223">
        <v>33.600000000000001</v>
      </c>
      <c r="I156" s="224">
        <v>169</v>
      </c>
      <c r="J156" s="224">
        <f>ROUND(I156*H156,2)</f>
        <v>5678.3999999999996</v>
      </c>
      <c r="K156" s="221" t="s">
        <v>156</v>
      </c>
      <c r="L156" s="38"/>
      <c r="M156" s="225" t="s">
        <v>1</v>
      </c>
      <c r="N156" s="226" t="s">
        <v>40</v>
      </c>
      <c r="O156" s="227">
        <v>0.19700000000000001</v>
      </c>
      <c r="P156" s="227">
        <f>O156*H156</f>
        <v>6.6192000000000002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9" t="s">
        <v>150</v>
      </c>
      <c r="AT156" s="229" t="s">
        <v>145</v>
      </c>
      <c r="AU156" s="229" t="s">
        <v>84</v>
      </c>
      <c r="AY156" s="17" t="s">
        <v>143</v>
      </c>
      <c r="BE156" s="230">
        <f>IF(N156="základní",J156,0)</f>
        <v>5678.3999999999996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82</v>
      </c>
      <c r="BK156" s="230">
        <f>ROUND(I156*H156,2)</f>
        <v>5678.3999999999996</v>
      </c>
      <c r="BL156" s="17" t="s">
        <v>150</v>
      </c>
      <c r="BM156" s="229" t="s">
        <v>192</v>
      </c>
    </row>
    <row r="157" s="2" customFormat="1">
      <c r="A157" s="32"/>
      <c r="B157" s="33"/>
      <c r="C157" s="34"/>
      <c r="D157" s="231" t="s">
        <v>152</v>
      </c>
      <c r="E157" s="34"/>
      <c r="F157" s="232" t="s">
        <v>193</v>
      </c>
      <c r="G157" s="34"/>
      <c r="H157" s="34"/>
      <c r="I157" s="34"/>
      <c r="J157" s="34"/>
      <c r="K157" s="34"/>
      <c r="L157" s="38"/>
      <c r="M157" s="233"/>
      <c r="N157" s="234"/>
      <c r="O157" s="84"/>
      <c r="P157" s="84"/>
      <c r="Q157" s="84"/>
      <c r="R157" s="84"/>
      <c r="S157" s="84"/>
      <c r="T157" s="85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152</v>
      </c>
      <c r="AU157" s="17" t="s">
        <v>84</v>
      </c>
    </row>
    <row r="158" s="13" customFormat="1">
      <c r="A158" s="13"/>
      <c r="B158" s="235"/>
      <c r="C158" s="236"/>
      <c r="D158" s="231" t="s">
        <v>159</v>
      </c>
      <c r="E158" s="237" t="s">
        <v>1</v>
      </c>
      <c r="F158" s="238" t="s">
        <v>162</v>
      </c>
      <c r="G158" s="236"/>
      <c r="H158" s="237" t="s">
        <v>1</v>
      </c>
      <c r="I158" s="236"/>
      <c r="J158" s="236"/>
      <c r="K158" s="236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159</v>
      </c>
      <c r="AU158" s="243" t="s">
        <v>84</v>
      </c>
      <c r="AV158" s="13" t="s">
        <v>82</v>
      </c>
      <c r="AW158" s="13" t="s">
        <v>32</v>
      </c>
      <c r="AX158" s="13" t="s">
        <v>75</v>
      </c>
      <c r="AY158" s="243" t="s">
        <v>143</v>
      </c>
    </row>
    <row r="159" s="14" customFormat="1">
      <c r="A159" s="14"/>
      <c r="B159" s="244"/>
      <c r="C159" s="245"/>
      <c r="D159" s="231" t="s">
        <v>159</v>
      </c>
      <c r="E159" s="246" t="s">
        <v>1</v>
      </c>
      <c r="F159" s="247" t="s">
        <v>108</v>
      </c>
      <c r="G159" s="245"/>
      <c r="H159" s="248">
        <v>33.600000000000001</v>
      </c>
      <c r="I159" s="245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159</v>
      </c>
      <c r="AU159" s="253" t="s">
        <v>84</v>
      </c>
      <c r="AV159" s="14" t="s">
        <v>84</v>
      </c>
      <c r="AW159" s="14" t="s">
        <v>32</v>
      </c>
      <c r="AX159" s="14" t="s">
        <v>82</v>
      </c>
      <c r="AY159" s="253" t="s">
        <v>143</v>
      </c>
    </row>
    <row r="160" s="2" customFormat="1" ht="16.5" customHeight="1">
      <c r="A160" s="32"/>
      <c r="B160" s="33"/>
      <c r="C160" s="219" t="s">
        <v>194</v>
      </c>
      <c r="D160" s="219" t="s">
        <v>145</v>
      </c>
      <c r="E160" s="220" t="s">
        <v>195</v>
      </c>
      <c r="F160" s="221" t="s">
        <v>196</v>
      </c>
      <c r="G160" s="222" t="s">
        <v>109</v>
      </c>
      <c r="H160" s="223">
        <v>33.600000000000001</v>
      </c>
      <c r="I160" s="224">
        <v>142</v>
      </c>
      <c r="J160" s="224">
        <f>ROUND(I160*H160,2)</f>
        <v>4771.1999999999998</v>
      </c>
      <c r="K160" s="221" t="s">
        <v>156</v>
      </c>
      <c r="L160" s="38"/>
      <c r="M160" s="225" t="s">
        <v>1</v>
      </c>
      <c r="N160" s="226" t="s">
        <v>40</v>
      </c>
      <c r="O160" s="227">
        <v>0.13100000000000001</v>
      </c>
      <c r="P160" s="227">
        <f>O160*H160</f>
        <v>4.4016000000000002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9" t="s">
        <v>150</v>
      </c>
      <c r="AT160" s="229" t="s">
        <v>145</v>
      </c>
      <c r="AU160" s="229" t="s">
        <v>84</v>
      </c>
      <c r="AY160" s="17" t="s">
        <v>143</v>
      </c>
      <c r="BE160" s="230">
        <f>IF(N160="základní",J160,0)</f>
        <v>4771.1999999999998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82</v>
      </c>
      <c r="BK160" s="230">
        <f>ROUND(I160*H160,2)</f>
        <v>4771.1999999999998</v>
      </c>
      <c r="BL160" s="17" t="s">
        <v>150</v>
      </c>
      <c r="BM160" s="229" t="s">
        <v>197</v>
      </c>
    </row>
    <row r="161" s="2" customFormat="1">
      <c r="A161" s="32"/>
      <c r="B161" s="33"/>
      <c r="C161" s="34"/>
      <c r="D161" s="231" t="s">
        <v>152</v>
      </c>
      <c r="E161" s="34"/>
      <c r="F161" s="232" t="s">
        <v>198</v>
      </c>
      <c r="G161" s="34"/>
      <c r="H161" s="34"/>
      <c r="I161" s="34"/>
      <c r="J161" s="34"/>
      <c r="K161" s="34"/>
      <c r="L161" s="38"/>
      <c r="M161" s="233"/>
      <c r="N161" s="234"/>
      <c r="O161" s="84"/>
      <c r="P161" s="84"/>
      <c r="Q161" s="84"/>
      <c r="R161" s="84"/>
      <c r="S161" s="84"/>
      <c r="T161" s="85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152</v>
      </c>
      <c r="AU161" s="17" t="s">
        <v>84</v>
      </c>
    </row>
    <row r="162" s="13" customFormat="1">
      <c r="A162" s="13"/>
      <c r="B162" s="235"/>
      <c r="C162" s="236"/>
      <c r="D162" s="231" t="s">
        <v>159</v>
      </c>
      <c r="E162" s="237" t="s">
        <v>1</v>
      </c>
      <c r="F162" s="238" t="s">
        <v>162</v>
      </c>
      <c r="G162" s="236"/>
      <c r="H162" s="237" t="s">
        <v>1</v>
      </c>
      <c r="I162" s="236"/>
      <c r="J162" s="236"/>
      <c r="K162" s="236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159</v>
      </c>
      <c r="AU162" s="243" t="s">
        <v>84</v>
      </c>
      <c r="AV162" s="13" t="s">
        <v>82</v>
      </c>
      <c r="AW162" s="13" t="s">
        <v>32</v>
      </c>
      <c r="AX162" s="13" t="s">
        <v>75</v>
      </c>
      <c r="AY162" s="243" t="s">
        <v>143</v>
      </c>
    </row>
    <row r="163" s="14" customFormat="1">
      <c r="A163" s="14"/>
      <c r="B163" s="244"/>
      <c r="C163" s="245"/>
      <c r="D163" s="231" t="s">
        <v>159</v>
      </c>
      <c r="E163" s="246" t="s">
        <v>108</v>
      </c>
      <c r="F163" s="247" t="s">
        <v>110</v>
      </c>
      <c r="G163" s="245"/>
      <c r="H163" s="248">
        <v>33.600000000000001</v>
      </c>
      <c r="I163" s="245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159</v>
      </c>
      <c r="AU163" s="253" t="s">
        <v>84</v>
      </c>
      <c r="AV163" s="14" t="s">
        <v>84</v>
      </c>
      <c r="AW163" s="14" t="s">
        <v>32</v>
      </c>
      <c r="AX163" s="14" t="s">
        <v>82</v>
      </c>
      <c r="AY163" s="253" t="s">
        <v>143</v>
      </c>
    </row>
    <row r="164" s="2" customFormat="1" ht="16.5" customHeight="1">
      <c r="A164" s="32"/>
      <c r="B164" s="33"/>
      <c r="C164" s="219" t="s">
        <v>199</v>
      </c>
      <c r="D164" s="219" t="s">
        <v>145</v>
      </c>
      <c r="E164" s="220" t="s">
        <v>200</v>
      </c>
      <c r="F164" s="221" t="s">
        <v>201</v>
      </c>
      <c r="G164" s="222" t="s">
        <v>202</v>
      </c>
      <c r="H164" s="223">
        <v>56</v>
      </c>
      <c r="I164" s="224">
        <v>26.199999999999999</v>
      </c>
      <c r="J164" s="224">
        <f>ROUND(I164*H164,2)</f>
        <v>1467.2000000000001</v>
      </c>
      <c r="K164" s="221" t="s">
        <v>156</v>
      </c>
      <c r="L164" s="38"/>
      <c r="M164" s="225" t="s">
        <v>1</v>
      </c>
      <c r="N164" s="226" t="s">
        <v>40</v>
      </c>
      <c r="O164" s="227">
        <v>0.025000000000000001</v>
      </c>
      <c r="P164" s="227">
        <f>O164*H164</f>
        <v>1.4000000000000001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9" t="s">
        <v>150</v>
      </c>
      <c r="AT164" s="229" t="s">
        <v>145</v>
      </c>
      <c r="AU164" s="229" t="s">
        <v>84</v>
      </c>
      <c r="AY164" s="17" t="s">
        <v>143</v>
      </c>
      <c r="BE164" s="230">
        <f>IF(N164="základní",J164,0)</f>
        <v>1467.2000000000001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82</v>
      </c>
      <c r="BK164" s="230">
        <f>ROUND(I164*H164,2)</f>
        <v>1467.2000000000001</v>
      </c>
      <c r="BL164" s="17" t="s">
        <v>150</v>
      </c>
      <c r="BM164" s="229" t="s">
        <v>203</v>
      </c>
    </row>
    <row r="165" s="2" customFormat="1">
      <c r="A165" s="32"/>
      <c r="B165" s="33"/>
      <c r="C165" s="34"/>
      <c r="D165" s="231" t="s">
        <v>152</v>
      </c>
      <c r="E165" s="34"/>
      <c r="F165" s="232" t="s">
        <v>204</v>
      </c>
      <c r="G165" s="34"/>
      <c r="H165" s="34"/>
      <c r="I165" s="34"/>
      <c r="J165" s="34"/>
      <c r="K165" s="34"/>
      <c r="L165" s="38"/>
      <c r="M165" s="233"/>
      <c r="N165" s="234"/>
      <c r="O165" s="84"/>
      <c r="P165" s="84"/>
      <c r="Q165" s="84"/>
      <c r="R165" s="84"/>
      <c r="S165" s="84"/>
      <c r="T165" s="85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152</v>
      </c>
      <c r="AU165" s="17" t="s">
        <v>84</v>
      </c>
    </row>
    <row r="166" s="13" customFormat="1">
      <c r="A166" s="13"/>
      <c r="B166" s="235"/>
      <c r="C166" s="236"/>
      <c r="D166" s="231" t="s">
        <v>159</v>
      </c>
      <c r="E166" s="237" t="s">
        <v>1</v>
      </c>
      <c r="F166" s="238" t="s">
        <v>205</v>
      </c>
      <c r="G166" s="236"/>
      <c r="H166" s="237" t="s">
        <v>1</v>
      </c>
      <c r="I166" s="236"/>
      <c r="J166" s="236"/>
      <c r="K166" s="236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84</v>
      </c>
      <c r="AV166" s="13" t="s">
        <v>82</v>
      </c>
      <c r="AW166" s="13" t="s">
        <v>32</v>
      </c>
      <c r="AX166" s="13" t="s">
        <v>75</v>
      </c>
      <c r="AY166" s="243" t="s">
        <v>143</v>
      </c>
    </row>
    <row r="167" s="14" customFormat="1">
      <c r="A167" s="14"/>
      <c r="B167" s="244"/>
      <c r="C167" s="245"/>
      <c r="D167" s="231" t="s">
        <v>159</v>
      </c>
      <c r="E167" s="246" t="s">
        <v>1</v>
      </c>
      <c r="F167" s="247" t="s">
        <v>206</v>
      </c>
      <c r="G167" s="245"/>
      <c r="H167" s="248">
        <v>56</v>
      </c>
      <c r="I167" s="245"/>
      <c r="J167" s="245"/>
      <c r="K167" s="245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159</v>
      </c>
      <c r="AU167" s="253" t="s">
        <v>84</v>
      </c>
      <c r="AV167" s="14" t="s">
        <v>84</v>
      </c>
      <c r="AW167" s="14" t="s">
        <v>32</v>
      </c>
      <c r="AX167" s="14" t="s">
        <v>82</v>
      </c>
      <c r="AY167" s="253" t="s">
        <v>143</v>
      </c>
    </row>
    <row r="168" s="2" customFormat="1" ht="16.5" customHeight="1">
      <c r="A168" s="32"/>
      <c r="B168" s="33"/>
      <c r="C168" s="219" t="s">
        <v>207</v>
      </c>
      <c r="D168" s="219" t="s">
        <v>145</v>
      </c>
      <c r="E168" s="220" t="s">
        <v>208</v>
      </c>
      <c r="F168" s="221" t="s">
        <v>209</v>
      </c>
      <c r="G168" s="222" t="s">
        <v>202</v>
      </c>
      <c r="H168" s="223">
        <v>86.799999999999997</v>
      </c>
      <c r="I168" s="224">
        <v>84.799999999999997</v>
      </c>
      <c r="J168" s="224">
        <f>ROUND(I168*H168,2)</f>
        <v>7360.6400000000003</v>
      </c>
      <c r="K168" s="221" t="s">
        <v>156</v>
      </c>
      <c r="L168" s="38"/>
      <c r="M168" s="225" t="s">
        <v>1</v>
      </c>
      <c r="N168" s="226" t="s">
        <v>40</v>
      </c>
      <c r="O168" s="227">
        <v>0.080000000000000002</v>
      </c>
      <c r="P168" s="227">
        <f>O168*H168</f>
        <v>6.944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29" t="s">
        <v>150</v>
      </c>
      <c r="AT168" s="229" t="s">
        <v>145</v>
      </c>
      <c r="AU168" s="229" t="s">
        <v>84</v>
      </c>
      <c r="AY168" s="17" t="s">
        <v>143</v>
      </c>
      <c r="BE168" s="230">
        <f>IF(N168="základní",J168,0)</f>
        <v>7360.6400000000003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82</v>
      </c>
      <c r="BK168" s="230">
        <f>ROUND(I168*H168,2)</f>
        <v>7360.6400000000003</v>
      </c>
      <c r="BL168" s="17" t="s">
        <v>150</v>
      </c>
      <c r="BM168" s="229" t="s">
        <v>210</v>
      </c>
    </row>
    <row r="169" s="2" customFormat="1">
      <c r="A169" s="32"/>
      <c r="B169" s="33"/>
      <c r="C169" s="34"/>
      <c r="D169" s="231" t="s">
        <v>152</v>
      </c>
      <c r="E169" s="34"/>
      <c r="F169" s="232" t="s">
        <v>211</v>
      </c>
      <c r="G169" s="34"/>
      <c r="H169" s="34"/>
      <c r="I169" s="34"/>
      <c r="J169" s="34"/>
      <c r="K169" s="34"/>
      <c r="L169" s="38"/>
      <c r="M169" s="233"/>
      <c r="N169" s="234"/>
      <c r="O169" s="84"/>
      <c r="P169" s="84"/>
      <c r="Q169" s="84"/>
      <c r="R169" s="84"/>
      <c r="S169" s="84"/>
      <c r="T169" s="85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152</v>
      </c>
      <c r="AU169" s="17" t="s">
        <v>84</v>
      </c>
    </row>
    <row r="170" s="13" customFormat="1">
      <c r="A170" s="13"/>
      <c r="B170" s="235"/>
      <c r="C170" s="236"/>
      <c r="D170" s="231" t="s">
        <v>159</v>
      </c>
      <c r="E170" s="237" t="s">
        <v>1</v>
      </c>
      <c r="F170" s="238" t="s">
        <v>160</v>
      </c>
      <c r="G170" s="236"/>
      <c r="H170" s="237" t="s">
        <v>1</v>
      </c>
      <c r="I170" s="236"/>
      <c r="J170" s="236"/>
      <c r="K170" s="236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159</v>
      </c>
      <c r="AU170" s="243" t="s">
        <v>84</v>
      </c>
      <c r="AV170" s="13" t="s">
        <v>82</v>
      </c>
      <c r="AW170" s="13" t="s">
        <v>32</v>
      </c>
      <c r="AX170" s="13" t="s">
        <v>75</v>
      </c>
      <c r="AY170" s="243" t="s">
        <v>143</v>
      </c>
    </row>
    <row r="171" s="14" customFormat="1">
      <c r="A171" s="14"/>
      <c r="B171" s="244"/>
      <c r="C171" s="245"/>
      <c r="D171" s="231" t="s">
        <v>159</v>
      </c>
      <c r="E171" s="246" t="s">
        <v>1</v>
      </c>
      <c r="F171" s="247" t="s">
        <v>212</v>
      </c>
      <c r="G171" s="245"/>
      <c r="H171" s="248">
        <v>86.799999999999997</v>
      </c>
      <c r="I171" s="245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159</v>
      </c>
      <c r="AU171" s="253" t="s">
        <v>84</v>
      </c>
      <c r="AV171" s="14" t="s">
        <v>84</v>
      </c>
      <c r="AW171" s="14" t="s">
        <v>32</v>
      </c>
      <c r="AX171" s="14" t="s">
        <v>82</v>
      </c>
      <c r="AY171" s="253" t="s">
        <v>143</v>
      </c>
    </row>
    <row r="172" s="12" customFormat="1" ht="22.8" customHeight="1">
      <c r="A172" s="12"/>
      <c r="B172" s="204"/>
      <c r="C172" s="205"/>
      <c r="D172" s="206" t="s">
        <v>74</v>
      </c>
      <c r="E172" s="217" t="s">
        <v>150</v>
      </c>
      <c r="F172" s="217" t="s">
        <v>213</v>
      </c>
      <c r="G172" s="205"/>
      <c r="H172" s="205"/>
      <c r="I172" s="205"/>
      <c r="J172" s="218">
        <f>BK172</f>
        <v>66566.399999999994</v>
      </c>
      <c r="K172" s="205"/>
      <c r="L172" s="209"/>
      <c r="M172" s="210"/>
      <c r="N172" s="211"/>
      <c r="O172" s="211"/>
      <c r="P172" s="212">
        <f>SUM(P173:P188)</f>
        <v>47.134800000000006</v>
      </c>
      <c r="Q172" s="211"/>
      <c r="R172" s="212">
        <f>SUM(R173:R188)</f>
        <v>40.834680000000006</v>
      </c>
      <c r="S172" s="211"/>
      <c r="T172" s="213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82</v>
      </c>
      <c r="AT172" s="215" t="s">
        <v>74</v>
      </c>
      <c r="AU172" s="215" t="s">
        <v>82</v>
      </c>
      <c r="AY172" s="214" t="s">
        <v>143</v>
      </c>
      <c r="BK172" s="216">
        <f>SUM(BK173:BK188)</f>
        <v>66566.399999999994</v>
      </c>
    </row>
    <row r="173" s="2" customFormat="1" ht="21.75" customHeight="1">
      <c r="A173" s="32"/>
      <c r="B173" s="33"/>
      <c r="C173" s="219" t="s">
        <v>214</v>
      </c>
      <c r="D173" s="219" t="s">
        <v>145</v>
      </c>
      <c r="E173" s="220" t="s">
        <v>215</v>
      </c>
      <c r="F173" s="221" t="s">
        <v>216</v>
      </c>
      <c r="G173" s="222" t="s">
        <v>109</v>
      </c>
      <c r="H173" s="223">
        <v>3.1800000000000002</v>
      </c>
      <c r="I173" s="224">
        <v>1220</v>
      </c>
      <c r="J173" s="224">
        <f>ROUND(I173*H173,2)</f>
        <v>3879.5999999999999</v>
      </c>
      <c r="K173" s="221" t="s">
        <v>156</v>
      </c>
      <c r="L173" s="38"/>
      <c r="M173" s="225" t="s">
        <v>1</v>
      </c>
      <c r="N173" s="226" t="s">
        <v>40</v>
      </c>
      <c r="O173" s="227">
        <v>0.11500000000000001</v>
      </c>
      <c r="P173" s="227">
        <f>O173*H173</f>
        <v>0.36570000000000003</v>
      </c>
      <c r="Q173" s="227">
        <v>1.8899999999999999</v>
      </c>
      <c r="R173" s="227">
        <f>Q173*H173</f>
        <v>6.0102000000000002</v>
      </c>
      <c r="S173" s="227">
        <v>0</v>
      </c>
      <c r="T173" s="22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9" t="s">
        <v>150</v>
      </c>
      <c r="AT173" s="229" t="s">
        <v>145</v>
      </c>
      <c r="AU173" s="229" t="s">
        <v>84</v>
      </c>
      <c r="AY173" s="17" t="s">
        <v>143</v>
      </c>
      <c r="BE173" s="230">
        <f>IF(N173="základní",J173,0)</f>
        <v>3879.5999999999999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82</v>
      </c>
      <c r="BK173" s="230">
        <f>ROUND(I173*H173,2)</f>
        <v>3879.5999999999999</v>
      </c>
      <c r="BL173" s="17" t="s">
        <v>150</v>
      </c>
      <c r="BM173" s="229" t="s">
        <v>217</v>
      </c>
    </row>
    <row r="174" s="2" customFormat="1">
      <c r="A174" s="32"/>
      <c r="B174" s="33"/>
      <c r="C174" s="34"/>
      <c r="D174" s="231" t="s">
        <v>152</v>
      </c>
      <c r="E174" s="34"/>
      <c r="F174" s="232" t="s">
        <v>218</v>
      </c>
      <c r="G174" s="34"/>
      <c r="H174" s="34"/>
      <c r="I174" s="34"/>
      <c r="J174" s="34"/>
      <c r="K174" s="34"/>
      <c r="L174" s="38"/>
      <c r="M174" s="233"/>
      <c r="N174" s="234"/>
      <c r="O174" s="84"/>
      <c r="P174" s="84"/>
      <c r="Q174" s="84"/>
      <c r="R174" s="84"/>
      <c r="S174" s="84"/>
      <c r="T174" s="85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152</v>
      </c>
      <c r="AU174" s="17" t="s">
        <v>84</v>
      </c>
    </row>
    <row r="175" s="13" customFormat="1">
      <c r="A175" s="13"/>
      <c r="B175" s="235"/>
      <c r="C175" s="236"/>
      <c r="D175" s="231" t="s">
        <v>159</v>
      </c>
      <c r="E175" s="237" t="s">
        <v>1</v>
      </c>
      <c r="F175" s="238" t="s">
        <v>219</v>
      </c>
      <c r="G175" s="236"/>
      <c r="H175" s="237" t="s">
        <v>1</v>
      </c>
      <c r="I175" s="236"/>
      <c r="J175" s="236"/>
      <c r="K175" s="236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159</v>
      </c>
      <c r="AU175" s="243" t="s">
        <v>84</v>
      </c>
      <c r="AV175" s="13" t="s">
        <v>82</v>
      </c>
      <c r="AW175" s="13" t="s">
        <v>32</v>
      </c>
      <c r="AX175" s="13" t="s">
        <v>75</v>
      </c>
      <c r="AY175" s="243" t="s">
        <v>143</v>
      </c>
    </row>
    <row r="176" s="14" customFormat="1">
      <c r="A176" s="14"/>
      <c r="B176" s="244"/>
      <c r="C176" s="245"/>
      <c r="D176" s="231" t="s">
        <v>159</v>
      </c>
      <c r="E176" s="246" t="s">
        <v>1</v>
      </c>
      <c r="F176" s="247" t="s">
        <v>220</v>
      </c>
      <c r="G176" s="245"/>
      <c r="H176" s="248">
        <v>3.1800000000000002</v>
      </c>
      <c r="I176" s="245"/>
      <c r="J176" s="245"/>
      <c r="K176" s="245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159</v>
      </c>
      <c r="AU176" s="253" t="s">
        <v>84</v>
      </c>
      <c r="AV176" s="14" t="s">
        <v>84</v>
      </c>
      <c r="AW176" s="14" t="s">
        <v>32</v>
      </c>
      <c r="AX176" s="14" t="s">
        <v>82</v>
      </c>
      <c r="AY176" s="253" t="s">
        <v>143</v>
      </c>
    </row>
    <row r="177" s="2" customFormat="1" ht="21.75" customHeight="1">
      <c r="A177" s="32"/>
      <c r="B177" s="33"/>
      <c r="C177" s="219" t="s">
        <v>8</v>
      </c>
      <c r="D177" s="219" t="s">
        <v>145</v>
      </c>
      <c r="E177" s="220" t="s">
        <v>221</v>
      </c>
      <c r="F177" s="221" t="s">
        <v>222</v>
      </c>
      <c r="G177" s="222" t="s">
        <v>109</v>
      </c>
      <c r="H177" s="223">
        <v>6.3600000000000003</v>
      </c>
      <c r="I177" s="224">
        <v>3300</v>
      </c>
      <c r="J177" s="224">
        <f>ROUND(I177*H177,2)</f>
        <v>20988</v>
      </c>
      <c r="K177" s="221" t="s">
        <v>156</v>
      </c>
      <c r="L177" s="38"/>
      <c r="M177" s="225" t="s">
        <v>1</v>
      </c>
      <c r="N177" s="226" t="s">
        <v>40</v>
      </c>
      <c r="O177" s="227">
        <v>2.54</v>
      </c>
      <c r="P177" s="227">
        <f>O177*H177</f>
        <v>16.154400000000003</v>
      </c>
      <c r="Q177" s="227">
        <v>1.8480000000000001</v>
      </c>
      <c r="R177" s="227">
        <f>Q177*H177</f>
        <v>11.753280000000002</v>
      </c>
      <c r="S177" s="227">
        <v>0</v>
      </c>
      <c r="T177" s="22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9" t="s">
        <v>150</v>
      </c>
      <c r="AT177" s="229" t="s">
        <v>145</v>
      </c>
      <c r="AU177" s="229" t="s">
        <v>84</v>
      </c>
      <c r="AY177" s="17" t="s">
        <v>143</v>
      </c>
      <c r="BE177" s="230">
        <f>IF(N177="základní",J177,0)</f>
        <v>20988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82</v>
      </c>
      <c r="BK177" s="230">
        <f>ROUND(I177*H177,2)</f>
        <v>20988</v>
      </c>
      <c r="BL177" s="17" t="s">
        <v>150</v>
      </c>
      <c r="BM177" s="229" t="s">
        <v>223</v>
      </c>
    </row>
    <row r="178" s="2" customFormat="1">
      <c r="A178" s="32"/>
      <c r="B178" s="33"/>
      <c r="C178" s="34"/>
      <c r="D178" s="231" t="s">
        <v>152</v>
      </c>
      <c r="E178" s="34"/>
      <c r="F178" s="232" t="s">
        <v>224</v>
      </c>
      <c r="G178" s="34"/>
      <c r="H178" s="34"/>
      <c r="I178" s="34"/>
      <c r="J178" s="34"/>
      <c r="K178" s="34"/>
      <c r="L178" s="38"/>
      <c r="M178" s="233"/>
      <c r="N178" s="234"/>
      <c r="O178" s="84"/>
      <c r="P178" s="84"/>
      <c r="Q178" s="84"/>
      <c r="R178" s="84"/>
      <c r="S178" s="84"/>
      <c r="T178" s="85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152</v>
      </c>
      <c r="AU178" s="17" t="s">
        <v>84</v>
      </c>
    </row>
    <row r="179" s="13" customFormat="1">
      <c r="A179" s="13"/>
      <c r="B179" s="235"/>
      <c r="C179" s="236"/>
      <c r="D179" s="231" t="s">
        <v>159</v>
      </c>
      <c r="E179" s="237" t="s">
        <v>1</v>
      </c>
      <c r="F179" s="238" t="s">
        <v>225</v>
      </c>
      <c r="G179" s="236"/>
      <c r="H179" s="237" t="s">
        <v>1</v>
      </c>
      <c r="I179" s="236"/>
      <c r="J179" s="236"/>
      <c r="K179" s="236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159</v>
      </c>
      <c r="AU179" s="243" t="s">
        <v>84</v>
      </c>
      <c r="AV179" s="13" t="s">
        <v>82</v>
      </c>
      <c r="AW179" s="13" t="s">
        <v>32</v>
      </c>
      <c r="AX179" s="13" t="s">
        <v>75</v>
      </c>
      <c r="AY179" s="243" t="s">
        <v>143</v>
      </c>
    </row>
    <row r="180" s="14" customFormat="1">
      <c r="A180" s="14"/>
      <c r="B180" s="244"/>
      <c r="C180" s="245"/>
      <c r="D180" s="231" t="s">
        <v>159</v>
      </c>
      <c r="E180" s="246" t="s">
        <v>1</v>
      </c>
      <c r="F180" s="247" t="s">
        <v>226</v>
      </c>
      <c r="G180" s="245"/>
      <c r="H180" s="248">
        <v>6.3600000000000003</v>
      </c>
      <c r="I180" s="245"/>
      <c r="J180" s="245"/>
      <c r="K180" s="245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159</v>
      </c>
      <c r="AU180" s="253" t="s">
        <v>84</v>
      </c>
      <c r="AV180" s="14" t="s">
        <v>84</v>
      </c>
      <c r="AW180" s="14" t="s">
        <v>32</v>
      </c>
      <c r="AX180" s="14" t="s">
        <v>82</v>
      </c>
      <c r="AY180" s="253" t="s">
        <v>143</v>
      </c>
    </row>
    <row r="181" s="2" customFormat="1" ht="21.75" customHeight="1">
      <c r="A181" s="32"/>
      <c r="B181" s="33"/>
      <c r="C181" s="219" t="s">
        <v>227</v>
      </c>
      <c r="D181" s="219" t="s">
        <v>145</v>
      </c>
      <c r="E181" s="220" t="s">
        <v>228</v>
      </c>
      <c r="F181" s="221" t="s">
        <v>229</v>
      </c>
      <c r="G181" s="222" t="s">
        <v>109</v>
      </c>
      <c r="H181" s="223">
        <v>4.5</v>
      </c>
      <c r="I181" s="224">
        <v>3500</v>
      </c>
      <c r="J181" s="224">
        <f>ROUND(I181*H181,2)</f>
        <v>15750</v>
      </c>
      <c r="K181" s="221" t="s">
        <v>156</v>
      </c>
      <c r="L181" s="38"/>
      <c r="M181" s="225" t="s">
        <v>1</v>
      </c>
      <c r="N181" s="226" t="s">
        <v>40</v>
      </c>
      <c r="O181" s="227">
        <v>2.7469999999999999</v>
      </c>
      <c r="P181" s="227">
        <f>O181*H181</f>
        <v>12.3615</v>
      </c>
      <c r="Q181" s="227">
        <v>1.8480000000000001</v>
      </c>
      <c r="R181" s="227">
        <f>Q181*H181</f>
        <v>8.3160000000000007</v>
      </c>
      <c r="S181" s="227">
        <v>0</v>
      </c>
      <c r="T181" s="22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29" t="s">
        <v>150</v>
      </c>
      <c r="AT181" s="229" t="s">
        <v>145</v>
      </c>
      <c r="AU181" s="229" t="s">
        <v>84</v>
      </c>
      <c r="AY181" s="17" t="s">
        <v>143</v>
      </c>
      <c r="BE181" s="230">
        <f>IF(N181="základní",J181,0)</f>
        <v>15750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82</v>
      </c>
      <c r="BK181" s="230">
        <f>ROUND(I181*H181,2)</f>
        <v>15750</v>
      </c>
      <c r="BL181" s="17" t="s">
        <v>150</v>
      </c>
      <c r="BM181" s="229" t="s">
        <v>230</v>
      </c>
    </row>
    <row r="182" s="2" customFormat="1">
      <c r="A182" s="32"/>
      <c r="B182" s="33"/>
      <c r="C182" s="34"/>
      <c r="D182" s="231" t="s">
        <v>152</v>
      </c>
      <c r="E182" s="34"/>
      <c r="F182" s="232" t="s">
        <v>231</v>
      </c>
      <c r="G182" s="34"/>
      <c r="H182" s="34"/>
      <c r="I182" s="34"/>
      <c r="J182" s="34"/>
      <c r="K182" s="34"/>
      <c r="L182" s="38"/>
      <c r="M182" s="233"/>
      <c r="N182" s="234"/>
      <c r="O182" s="84"/>
      <c r="P182" s="84"/>
      <c r="Q182" s="84"/>
      <c r="R182" s="84"/>
      <c r="S182" s="84"/>
      <c r="T182" s="85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152</v>
      </c>
      <c r="AU182" s="17" t="s">
        <v>84</v>
      </c>
    </row>
    <row r="183" s="13" customFormat="1">
      <c r="A183" s="13"/>
      <c r="B183" s="235"/>
      <c r="C183" s="236"/>
      <c r="D183" s="231" t="s">
        <v>159</v>
      </c>
      <c r="E183" s="237" t="s">
        <v>1</v>
      </c>
      <c r="F183" s="238" t="s">
        <v>232</v>
      </c>
      <c r="G183" s="236"/>
      <c r="H183" s="237" t="s">
        <v>1</v>
      </c>
      <c r="I183" s="236"/>
      <c r="J183" s="236"/>
      <c r="K183" s="236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159</v>
      </c>
      <c r="AU183" s="243" t="s">
        <v>84</v>
      </c>
      <c r="AV183" s="13" t="s">
        <v>82</v>
      </c>
      <c r="AW183" s="13" t="s">
        <v>32</v>
      </c>
      <c r="AX183" s="13" t="s">
        <v>75</v>
      </c>
      <c r="AY183" s="243" t="s">
        <v>143</v>
      </c>
    </row>
    <row r="184" s="14" customFormat="1">
      <c r="A184" s="14"/>
      <c r="B184" s="244"/>
      <c r="C184" s="245"/>
      <c r="D184" s="231" t="s">
        <v>159</v>
      </c>
      <c r="E184" s="246" t="s">
        <v>1</v>
      </c>
      <c r="F184" s="247" t="s">
        <v>233</v>
      </c>
      <c r="G184" s="245"/>
      <c r="H184" s="248">
        <v>4.5</v>
      </c>
      <c r="I184" s="245"/>
      <c r="J184" s="245"/>
      <c r="K184" s="245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159</v>
      </c>
      <c r="AU184" s="253" t="s">
        <v>84</v>
      </c>
      <c r="AV184" s="14" t="s">
        <v>84</v>
      </c>
      <c r="AW184" s="14" t="s">
        <v>32</v>
      </c>
      <c r="AX184" s="14" t="s">
        <v>82</v>
      </c>
      <c r="AY184" s="253" t="s">
        <v>143</v>
      </c>
    </row>
    <row r="185" s="2" customFormat="1" ht="16.5" customHeight="1">
      <c r="A185" s="32"/>
      <c r="B185" s="33"/>
      <c r="C185" s="219" t="s">
        <v>234</v>
      </c>
      <c r="D185" s="219" t="s">
        <v>145</v>
      </c>
      <c r="E185" s="220" t="s">
        <v>235</v>
      </c>
      <c r="F185" s="221" t="s">
        <v>236</v>
      </c>
      <c r="G185" s="222" t="s">
        <v>109</v>
      </c>
      <c r="H185" s="223">
        <v>6.3600000000000003</v>
      </c>
      <c r="I185" s="224">
        <v>4080</v>
      </c>
      <c r="J185" s="224">
        <f>ROUND(I185*H185,2)</f>
        <v>25948.799999999999</v>
      </c>
      <c r="K185" s="221" t="s">
        <v>156</v>
      </c>
      <c r="L185" s="38"/>
      <c r="M185" s="225" t="s">
        <v>1</v>
      </c>
      <c r="N185" s="226" t="s">
        <v>40</v>
      </c>
      <c r="O185" s="227">
        <v>2.8700000000000001</v>
      </c>
      <c r="P185" s="227">
        <f>O185*H185</f>
        <v>18.253200000000003</v>
      </c>
      <c r="Q185" s="227">
        <v>2.3199999999999998</v>
      </c>
      <c r="R185" s="227">
        <f>Q185*H185</f>
        <v>14.7552</v>
      </c>
      <c r="S185" s="227">
        <v>0</v>
      </c>
      <c r="T185" s="22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29" t="s">
        <v>150</v>
      </c>
      <c r="AT185" s="229" t="s">
        <v>145</v>
      </c>
      <c r="AU185" s="229" t="s">
        <v>84</v>
      </c>
      <c r="AY185" s="17" t="s">
        <v>143</v>
      </c>
      <c r="BE185" s="230">
        <f>IF(N185="základní",J185,0)</f>
        <v>25948.799999999999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82</v>
      </c>
      <c r="BK185" s="230">
        <f>ROUND(I185*H185,2)</f>
        <v>25948.799999999999</v>
      </c>
      <c r="BL185" s="17" t="s">
        <v>150</v>
      </c>
      <c r="BM185" s="229" t="s">
        <v>237</v>
      </c>
    </row>
    <row r="186" s="2" customFormat="1">
      <c r="A186" s="32"/>
      <c r="B186" s="33"/>
      <c r="C186" s="34"/>
      <c r="D186" s="231" t="s">
        <v>152</v>
      </c>
      <c r="E186" s="34"/>
      <c r="F186" s="232" t="s">
        <v>238</v>
      </c>
      <c r="G186" s="34"/>
      <c r="H186" s="34"/>
      <c r="I186" s="34"/>
      <c r="J186" s="34"/>
      <c r="K186" s="34"/>
      <c r="L186" s="38"/>
      <c r="M186" s="233"/>
      <c r="N186" s="234"/>
      <c r="O186" s="84"/>
      <c r="P186" s="84"/>
      <c r="Q186" s="84"/>
      <c r="R186" s="84"/>
      <c r="S186" s="84"/>
      <c r="T186" s="85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152</v>
      </c>
      <c r="AU186" s="17" t="s">
        <v>84</v>
      </c>
    </row>
    <row r="187" s="13" customFormat="1">
      <c r="A187" s="13"/>
      <c r="B187" s="235"/>
      <c r="C187" s="236"/>
      <c r="D187" s="231" t="s">
        <v>159</v>
      </c>
      <c r="E187" s="237" t="s">
        <v>1</v>
      </c>
      <c r="F187" s="238" t="s">
        <v>219</v>
      </c>
      <c r="G187" s="236"/>
      <c r="H187" s="237" t="s">
        <v>1</v>
      </c>
      <c r="I187" s="236"/>
      <c r="J187" s="236"/>
      <c r="K187" s="236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159</v>
      </c>
      <c r="AU187" s="243" t="s">
        <v>84</v>
      </c>
      <c r="AV187" s="13" t="s">
        <v>82</v>
      </c>
      <c r="AW187" s="13" t="s">
        <v>32</v>
      </c>
      <c r="AX187" s="13" t="s">
        <v>75</v>
      </c>
      <c r="AY187" s="243" t="s">
        <v>143</v>
      </c>
    </row>
    <row r="188" s="14" customFormat="1">
      <c r="A188" s="14"/>
      <c r="B188" s="244"/>
      <c r="C188" s="245"/>
      <c r="D188" s="231" t="s">
        <v>159</v>
      </c>
      <c r="E188" s="246" t="s">
        <v>1</v>
      </c>
      <c r="F188" s="247" t="s">
        <v>226</v>
      </c>
      <c r="G188" s="245"/>
      <c r="H188" s="248">
        <v>6.3600000000000003</v>
      </c>
      <c r="I188" s="245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159</v>
      </c>
      <c r="AU188" s="253" t="s">
        <v>84</v>
      </c>
      <c r="AV188" s="14" t="s">
        <v>84</v>
      </c>
      <c r="AW188" s="14" t="s">
        <v>32</v>
      </c>
      <c r="AX188" s="14" t="s">
        <v>82</v>
      </c>
      <c r="AY188" s="253" t="s">
        <v>143</v>
      </c>
    </row>
    <row r="189" s="12" customFormat="1" ht="22.8" customHeight="1">
      <c r="A189" s="12"/>
      <c r="B189" s="204"/>
      <c r="C189" s="205"/>
      <c r="D189" s="206" t="s">
        <v>74</v>
      </c>
      <c r="E189" s="217" t="s">
        <v>239</v>
      </c>
      <c r="F189" s="217" t="s">
        <v>240</v>
      </c>
      <c r="G189" s="205"/>
      <c r="H189" s="205"/>
      <c r="I189" s="205"/>
      <c r="J189" s="218">
        <f>BK189</f>
        <v>53363.199999999997</v>
      </c>
      <c r="K189" s="205"/>
      <c r="L189" s="209"/>
      <c r="M189" s="210"/>
      <c r="N189" s="211"/>
      <c r="O189" s="211"/>
      <c r="P189" s="212">
        <f>SUM(P190:P193)</f>
        <v>0</v>
      </c>
      <c r="Q189" s="211"/>
      <c r="R189" s="212">
        <f>SUM(R190:R193)</f>
        <v>0</v>
      </c>
      <c r="S189" s="211"/>
      <c r="T189" s="213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82</v>
      </c>
      <c r="AT189" s="215" t="s">
        <v>74</v>
      </c>
      <c r="AU189" s="215" t="s">
        <v>82</v>
      </c>
      <c r="AY189" s="214" t="s">
        <v>143</v>
      </c>
      <c r="BK189" s="216">
        <f>SUM(BK190:BK193)</f>
        <v>53363.199999999997</v>
      </c>
    </row>
    <row r="190" s="2" customFormat="1" ht="24.15" customHeight="1">
      <c r="A190" s="32"/>
      <c r="B190" s="33"/>
      <c r="C190" s="219" t="s">
        <v>241</v>
      </c>
      <c r="D190" s="219" t="s">
        <v>145</v>
      </c>
      <c r="E190" s="220" t="s">
        <v>242</v>
      </c>
      <c r="F190" s="221" t="s">
        <v>243</v>
      </c>
      <c r="G190" s="222" t="s">
        <v>244</v>
      </c>
      <c r="H190" s="223">
        <v>151.59999999999999</v>
      </c>
      <c r="I190" s="224">
        <v>352</v>
      </c>
      <c r="J190" s="224">
        <f>ROUND(I190*H190,2)</f>
        <v>53363.199999999997</v>
      </c>
      <c r="K190" s="221" t="s">
        <v>156</v>
      </c>
      <c r="L190" s="38"/>
      <c r="M190" s="225" t="s">
        <v>1</v>
      </c>
      <c r="N190" s="226" t="s">
        <v>40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29" t="s">
        <v>150</v>
      </c>
      <c r="AT190" s="229" t="s">
        <v>145</v>
      </c>
      <c r="AU190" s="229" t="s">
        <v>84</v>
      </c>
      <c r="AY190" s="17" t="s">
        <v>143</v>
      </c>
      <c r="BE190" s="230">
        <f>IF(N190="základní",J190,0)</f>
        <v>53363.199999999997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82</v>
      </c>
      <c r="BK190" s="230">
        <f>ROUND(I190*H190,2)</f>
        <v>53363.199999999997</v>
      </c>
      <c r="BL190" s="17" t="s">
        <v>150</v>
      </c>
      <c r="BM190" s="229" t="s">
        <v>245</v>
      </c>
    </row>
    <row r="191" s="2" customFormat="1">
      <c r="A191" s="32"/>
      <c r="B191" s="33"/>
      <c r="C191" s="34"/>
      <c r="D191" s="231" t="s">
        <v>152</v>
      </c>
      <c r="E191" s="34"/>
      <c r="F191" s="232" t="s">
        <v>243</v>
      </c>
      <c r="G191" s="34"/>
      <c r="H191" s="34"/>
      <c r="I191" s="34"/>
      <c r="J191" s="34"/>
      <c r="K191" s="34"/>
      <c r="L191" s="38"/>
      <c r="M191" s="233"/>
      <c r="N191" s="234"/>
      <c r="O191" s="84"/>
      <c r="P191" s="84"/>
      <c r="Q191" s="84"/>
      <c r="R191" s="84"/>
      <c r="S191" s="84"/>
      <c r="T191" s="85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152</v>
      </c>
      <c r="AU191" s="17" t="s">
        <v>84</v>
      </c>
    </row>
    <row r="192" s="13" customFormat="1">
      <c r="A192" s="13"/>
      <c r="B192" s="235"/>
      <c r="C192" s="236"/>
      <c r="D192" s="231" t="s">
        <v>159</v>
      </c>
      <c r="E192" s="237" t="s">
        <v>1</v>
      </c>
      <c r="F192" s="238" t="s">
        <v>175</v>
      </c>
      <c r="G192" s="236"/>
      <c r="H192" s="237" t="s">
        <v>1</v>
      </c>
      <c r="I192" s="236"/>
      <c r="J192" s="236"/>
      <c r="K192" s="236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159</v>
      </c>
      <c r="AU192" s="243" t="s">
        <v>84</v>
      </c>
      <c r="AV192" s="13" t="s">
        <v>82</v>
      </c>
      <c r="AW192" s="13" t="s">
        <v>32</v>
      </c>
      <c r="AX192" s="13" t="s">
        <v>75</v>
      </c>
      <c r="AY192" s="243" t="s">
        <v>143</v>
      </c>
    </row>
    <row r="193" s="14" customFormat="1">
      <c r="A193" s="14"/>
      <c r="B193" s="244"/>
      <c r="C193" s="245"/>
      <c r="D193" s="231" t="s">
        <v>159</v>
      </c>
      <c r="E193" s="246" t="s">
        <v>1</v>
      </c>
      <c r="F193" s="247" t="s">
        <v>246</v>
      </c>
      <c r="G193" s="245"/>
      <c r="H193" s="248">
        <v>151.59999999999999</v>
      </c>
      <c r="I193" s="245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159</v>
      </c>
      <c r="AU193" s="253" t="s">
        <v>84</v>
      </c>
      <c r="AV193" s="14" t="s">
        <v>84</v>
      </c>
      <c r="AW193" s="14" t="s">
        <v>32</v>
      </c>
      <c r="AX193" s="14" t="s">
        <v>82</v>
      </c>
      <c r="AY193" s="253" t="s">
        <v>143</v>
      </c>
    </row>
    <row r="194" s="12" customFormat="1" ht="22.8" customHeight="1">
      <c r="A194" s="12"/>
      <c r="B194" s="204"/>
      <c r="C194" s="205"/>
      <c r="D194" s="206" t="s">
        <v>74</v>
      </c>
      <c r="E194" s="217" t="s">
        <v>247</v>
      </c>
      <c r="F194" s="217" t="s">
        <v>248</v>
      </c>
      <c r="G194" s="205"/>
      <c r="H194" s="205"/>
      <c r="I194" s="205"/>
      <c r="J194" s="218">
        <f>BK194</f>
        <v>14088.08</v>
      </c>
      <c r="K194" s="205"/>
      <c r="L194" s="209"/>
      <c r="M194" s="210"/>
      <c r="N194" s="211"/>
      <c r="O194" s="211"/>
      <c r="P194" s="212">
        <f>SUM(P195:P196)</f>
        <v>13.802230000000002</v>
      </c>
      <c r="Q194" s="211"/>
      <c r="R194" s="212">
        <f>SUM(R195:R196)</f>
        <v>0</v>
      </c>
      <c r="S194" s="211"/>
      <c r="T194" s="213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82</v>
      </c>
      <c r="AT194" s="215" t="s">
        <v>74</v>
      </c>
      <c r="AU194" s="215" t="s">
        <v>82</v>
      </c>
      <c r="AY194" s="214" t="s">
        <v>143</v>
      </c>
      <c r="BK194" s="216">
        <f>SUM(BK195:BK196)</f>
        <v>14088.08</v>
      </c>
    </row>
    <row r="195" s="2" customFormat="1" ht="16.5" customHeight="1">
      <c r="A195" s="32"/>
      <c r="B195" s="33"/>
      <c r="C195" s="219" t="s">
        <v>249</v>
      </c>
      <c r="D195" s="219" t="s">
        <v>145</v>
      </c>
      <c r="E195" s="220" t="s">
        <v>250</v>
      </c>
      <c r="F195" s="221" t="s">
        <v>251</v>
      </c>
      <c r="G195" s="222" t="s">
        <v>244</v>
      </c>
      <c r="H195" s="223">
        <v>40.835000000000001</v>
      </c>
      <c r="I195" s="224">
        <v>345</v>
      </c>
      <c r="J195" s="224">
        <f>ROUND(I195*H195,2)</f>
        <v>14088.08</v>
      </c>
      <c r="K195" s="221" t="s">
        <v>156</v>
      </c>
      <c r="L195" s="38"/>
      <c r="M195" s="225" t="s">
        <v>1</v>
      </c>
      <c r="N195" s="226" t="s">
        <v>40</v>
      </c>
      <c r="O195" s="227">
        <v>0.33800000000000002</v>
      </c>
      <c r="P195" s="227">
        <f>O195*H195</f>
        <v>13.802230000000002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29" t="s">
        <v>150</v>
      </c>
      <c r="AT195" s="229" t="s">
        <v>145</v>
      </c>
      <c r="AU195" s="229" t="s">
        <v>84</v>
      </c>
      <c r="AY195" s="17" t="s">
        <v>143</v>
      </c>
      <c r="BE195" s="230">
        <f>IF(N195="základní",J195,0)</f>
        <v>14088.08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82</v>
      </c>
      <c r="BK195" s="230">
        <f>ROUND(I195*H195,2)</f>
        <v>14088.08</v>
      </c>
      <c r="BL195" s="17" t="s">
        <v>150</v>
      </c>
      <c r="BM195" s="229" t="s">
        <v>252</v>
      </c>
    </row>
    <row r="196" s="2" customFormat="1">
      <c r="A196" s="32"/>
      <c r="B196" s="33"/>
      <c r="C196" s="34"/>
      <c r="D196" s="231" t="s">
        <v>152</v>
      </c>
      <c r="E196" s="34"/>
      <c r="F196" s="232" t="s">
        <v>253</v>
      </c>
      <c r="G196" s="34"/>
      <c r="H196" s="34"/>
      <c r="I196" s="34"/>
      <c r="J196" s="34"/>
      <c r="K196" s="34"/>
      <c r="L196" s="38"/>
      <c r="M196" s="264"/>
      <c r="N196" s="265"/>
      <c r="O196" s="266"/>
      <c r="P196" s="266"/>
      <c r="Q196" s="266"/>
      <c r="R196" s="266"/>
      <c r="S196" s="266"/>
      <c r="T196" s="267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152</v>
      </c>
      <c r="AU196" s="17" t="s">
        <v>84</v>
      </c>
    </row>
    <row r="197" s="2" customFormat="1" ht="6.96" customHeight="1">
      <c r="A197" s="32"/>
      <c r="B197" s="59"/>
      <c r="C197" s="60"/>
      <c r="D197" s="60"/>
      <c r="E197" s="60"/>
      <c r="F197" s="60"/>
      <c r="G197" s="60"/>
      <c r="H197" s="60"/>
      <c r="I197" s="60"/>
      <c r="J197" s="60"/>
      <c r="K197" s="60"/>
      <c r="L197" s="38"/>
      <c r="M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</row>
  </sheetData>
  <sheetProtection sheet="1" autoFilter="0" formatColumns="0" formatRows="0" objects="1" scenarios="1" spinCount="100000" saltValue="kqdZsCEBolPV5ldZrtb+/1v5lRoUZx4NYT2gSXbpzkaTcuxnSAHIqcBJwOoW8HeFLJ0MvP7YqY5OtIYpKshPqw==" hashValue="EIQXXkQDBryINGhtbi1g2ffsMaAbisU3/H5IKCZgtTSGEMsk4Rs6008SxTOD23gTucu8g9Tw2EFsuY6pXDwYXQ==" algorithmName="SHA-512" password="CA2E"/>
  <autoFilter ref="C124:K196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139" t="s">
        <v>108</v>
      </c>
      <c r="BA2" s="139" t="s">
        <v>108</v>
      </c>
      <c r="BB2" s="139" t="s">
        <v>109</v>
      </c>
      <c r="BC2" s="139" t="s">
        <v>254</v>
      </c>
      <c r="BD2" s="13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84</v>
      </c>
      <c r="AZ3" s="139" t="s">
        <v>111</v>
      </c>
      <c r="BA3" s="139" t="s">
        <v>111</v>
      </c>
      <c r="BB3" s="139" t="s">
        <v>109</v>
      </c>
      <c r="BC3" s="139" t="s">
        <v>255</v>
      </c>
      <c r="BD3" s="139" t="s">
        <v>84</v>
      </c>
    </row>
    <row r="4" s="1" customFormat="1" ht="24.96" customHeight="1">
      <c r="B4" s="20"/>
      <c r="D4" s="142" t="s">
        <v>113</v>
      </c>
      <c r="L4" s="20"/>
      <c r="M4" s="14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4" t="s">
        <v>14</v>
      </c>
      <c r="L6" s="20"/>
    </row>
    <row r="7" s="1" customFormat="1" ht="16.5" customHeight="1">
      <c r="B7" s="20"/>
      <c r="E7" s="145" t="str">
        <f>'Rekapitulace stavby'!K6</f>
        <v>Mokřad v k. ú. Kunice</v>
      </c>
      <c r="F7" s="144"/>
      <c r="G7" s="144"/>
      <c r="H7" s="144"/>
      <c r="L7" s="20"/>
    </row>
    <row r="8" s="1" customFormat="1" ht="12" customHeight="1">
      <c r="B8" s="20"/>
      <c r="D8" s="144" t="s">
        <v>114</v>
      </c>
      <c r="L8" s="20"/>
    </row>
    <row r="9" s="2" customFormat="1" ht="16.5" customHeight="1">
      <c r="A9" s="32"/>
      <c r="B9" s="38"/>
      <c r="C9" s="32"/>
      <c r="D9" s="32"/>
      <c r="E9" s="145" t="s">
        <v>115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44" t="s">
        <v>116</v>
      </c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8"/>
      <c r="C11" s="32"/>
      <c r="D11" s="32"/>
      <c r="E11" s="146" t="s">
        <v>256</v>
      </c>
      <c r="F11" s="32"/>
      <c r="G11" s="32"/>
      <c r="H11" s="32"/>
      <c r="I11" s="32"/>
      <c r="J11" s="32"/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44" t="s">
        <v>16</v>
      </c>
      <c r="E13" s="32"/>
      <c r="F13" s="134" t="s">
        <v>1</v>
      </c>
      <c r="G13" s="32"/>
      <c r="H13" s="32"/>
      <c r="I13" s="144" t="s">
        <v>17</v>
      </c>
      <c r="J13" s="134" t="s">
        <v>1</v>
      </c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4" t="s">
        <v>18</v>
      </c>
      <c r="E14" s="32"/>
      <c r="F14" s="134" t="s">
        <v>19</v>
      </c>
      <c r="G14" s="32"/>
      <c r="H14" s="32"/>
      <c r="I14" s="144" t="s">
        <v>20</v>
      </c>
      <c r="J14" s="147" t="str">
        <f>'Rekapitulace stavby'!AN8</f>
        <v>9. 7. 2025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44" t="s">
        <v>22</v>
      </c>
      <c r="E16" s="32"/>
      <c r="F16" s="32"/>
      <c r="G16" s="32"/>
      <c r="H16" s="32"/>
      <c r="I16" s="144" t="s">
        <v>23</v>
      </c>
      <c r="J16" s="134" t="s">
        <v>24</v>
      </c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34" t="s">
        <v>25</v>
      </c>
      <c r="F17" s="32"/>
      <c r="G17" s="32"/>
      <c r="H17" s="32"/>
      <c r="I17" s="144" t="s">
        <v>26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44" t="s">
        <v>27</v>
      </c>
      <c r="E19" s="32"/>
      <c r="F19" s="32"/>
      <c r="G19" s="32"/>
      <c r="H19" s="32"/>
      <c r="I19" s="144" t="s">
        <v>23</v>
      </c>
      <c r="J19" s="134" t="s">
        <v>1</v>
      </c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34" t="s">
        <v>28</v>
      </c>
      <c r="F20" s="32"/>
      <c r="G20" s="32"/>
      <c r="H20" s="32"/>
      <c r="I20" s="144" t="s">
        <v>26</v>
      </c>
      <c r="J20" s="134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44" t="s">
        <v>29</v>
      </c>
      <c r="E22" s="32"/>
      <c r="F22" s="32"/>
      <c r="G22" s="32"/>
      <c r="H22" s="32"/>
      <c r="I22" s="144" t="s">
        <v>23</v>
      </c>
      <c r="J22" s="134" t="s">
        <v>30</v>
      </c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34" t="s">
        <v>31</v>
      </c>
      <c r="F23" s="32"/>
      <c r="G23" s="32"/>
      <c r="H23" s="32"/>
      <c r="I23" s="144" t="s">
        <v>26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44" t="s">
        <v>33</v>
      </c>
      <c r="E25" s="32"/>
      <c r="F25" s="32"/>
      <c r="G25" s="32"/>
      <c r="H25" s="32"/>
      <c r="I25" s="144" t="s">
        <v>23</v>
      </c>
      <c r="J25" s="134" t="s">
        <v>1</v>
      </c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34" t="s">
        <v>28</v>
      </c>
      <c r="F26" s="32"/>
      <c r="G26" s="32"/>
      <c r="H26" s="32"/>
      <c r="I26" s="144" t="s">
        <v>26</v>
      </c>
      <c r="J26" s="134" t="s">
        <v>1</v>
      </c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6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44" t="s">
        <v>34</v>
      </c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48"/>
      <c r="B29" s="149"/>
      <c r="C29" s="148"/>
      <c r="D29" s="148"/>
      <c r="E29" s="150" t="s">
        <v>1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53" t="s">
        <v>35</v>
      </c>
      <c r="E32" s="32"/>
      <c r="F32" s="32"/>
      <c r="G32" s="32"/>
      <c r="H32" s="32"/>
      <c r="I32" s="32"/>
      <c r="J32" s="154">
        <f>ROUND(J125, 2)</f>
        <v>359739.07000000001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52"/>
      <c r="E33" s="152"/>
      <c r="F33" s="152"/>
      <c r="G33" s="152"/>
      <c r="H33" s="152"/>
      <c r="I33" s="152"/>
      <c r="J33" s="152"/>
      <c r="K33" s="15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55" t="s">
        <v>37</v>
      </c>
      <c r="G34" s="32"/>
      <c r="H34" s="32"/>
      <c r="I34" s="155" t="s">
        <v>36</v>
      </c>
      <c r="J34" s="155" t="s">
        <v>38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56" t="s">
        <v>39</v>
      </c>
      <c r="E35" s="144" t="s">
        <v>40</v>
      </c>
      <c r="F35" s="157">
        <f>ROUND((SUM(BE125:BE196)),  2)</f>
        <v>359739.07000000001</v>
      </c>
      <c r="G35" s="32"/>
      <c r="H35" s="32"/>
      <c r="I35" s="158">
        <v>0.20999999999999999</v>
      </c>
      <c r="J35" s="157">
        <f>ROUND(((SUM(BE125:BE196))*I35),  2)</f>
        <v>75545.199999999997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44" t="s">
        <v>41</v>
      </c>
      <c r="F36" s="157">
        <f>ROUND((SUM(BF125:BF196)),  2)</f>
        <v>0</v>
      </c>
      <c r="G36" s="32"/>
      <c r="H36" s="32"/>
      <c r="I36" s="158">
        <v>0.12</v>
      </c>
      <c r="J36" s="157">
        <f>ROUND(((SUM(BF125:BF196))*I36),  2)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42</v>
      </c>
      <c r="F37" s="157">
        <f>ROUND((SUM(BG125:BG196)),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4" t="s">
        <v>43</v>
      </c>
      <c r="F38" s="157">
        <f>ROUND((SUM(BH125:BH196)),  2)</f>
        <v>0</v>
      </c>
      <c r="G38" s="32"/>
      <c r="H38" s="32"/>
      <c r="I38" s="158">
        <v>0.12</v>
      </c>
      <c r="J38" s="157">
        <f>0</f>
        <v>0</v>
      </c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4" t="s">
        <v>44</v>
      </c>
      <c r="F39" s="157">
        <f>ROUND((SUM(BI125:BI196)),  2)</f>
        <v>0</v>
      </c>
      <c r="G39" s="32"/>
      <c r="H39" s="32"/>
      <c r="I39" s="158">
        <v>0</v>
      </c>
      <c r="J39" s="157">
        <f>0</f>
        <v>0</v>
      </c>
      <c r="K39" s="32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435284.27000000002</v>
      </c>
      <c r="K41" s="165"/>
      <c r="L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Mokřad v k. ú. Kunice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1"/>
      <c r="C86" s="29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2"/>
      <c r="B87" s="33"/>
      <c r="C87" s="34"/>
      <c r="D87" s="34"/>
      <c r="E87" s="177" t="s">
        <v>115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116</v>
      </c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4"/>
      <c r="D89" s="34"/>
      <c r="E89" s="69" t="str">
        <f>E11</f>
        <v>SO 01.2 - Tůň 2</v>
      </c>
      <c r="F89" s="34"/>
      <c r="G89" s="34"/>
      <c r="H89" s="34"/>
      <c r="I89" s="34"/>
      <c r="J89" s="34"/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4"/>
      <c r="E91" s="34"/>
      <c r="F91" s="26" t="str">
        <f>F14</f>
        <v>Kunice</v>
      </c>
      <c r="G91" s="34"/>
      <c r="H91" s="34"/>
      <c r="I91" s="29" t="s">
        <v>20</v>
      </c>
      <c r="J91" s="72" t="str">
        <f>IF(J14="","",J14)</f>
        <v>9. 7. 2025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5.15" customHeight="1">
      <c r="A93" s="32"/>
      <c r="B93" s="33"/>
      <c r="C93" s="29" t="s">
        <v>22</v>
      </c>
      <c r="D93" s="34"/>
      <c r="E93" s="34"/>
      <c r="F93" s="26" t="str">
        <f>E17</f>
        <v>Státní pozemkový úřad</v>
      </c>
      <c r="G93" s="34"/>
      <c r="H93" s="34"/>
      <c r="I93" s="29" t="s">
        <v>29</v>
      </c>
      <c r="J93" s="30" t="str">
        <f>E23</f>
        <v>Atregia, s.r.o.</v>
      </c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27</v>
      </c>
      <c r="D94" s="34"/>
      <c r="E94" s="34"/>
      <c r="F94" s="26" t="str">
        <f>IF(E20="","",E20)</f>
        <v xml:space="preserve"> </v>
      </c>
      <c r="G94" s="34"/>
      <c r="H94" s="34"/>
      <c r="I94" s="29" t="s">
        <v>33</v>
      </c>
      <c r="J94" s="30" t="str">
        <f>E26</f>
        <v xml:space="preserve"> </v>
      </c>
      <c r="K94" s="34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78" t="s">
        <v>119</v>
      </c>
      <c r="D96" s="179"/>
      <c r="E96" s="179"/>
      <c r="F96" s="179"/>
      <c r="G96" s="179"/>
      <c r="H96" s="179"/>
      <c r="I96" s="179"/>
      <c r="J96" s="180" t="s">
        <v>120</v>
      </c>
      <c r="K96" s="179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81" t="s">
        <v>121</v>
      </c>
      <c r="D98" s="34"/>
      <c r="E98" s="34"/>
      <c r="F98" s="34"/>
      <c r="G98" s="34"/>
      <c r="H98" s="34"/>
      <c r="I98" s="34"/>
      <c r="J98" s="103">
        <f>J125</f>
        <v>359739.07000000007</v>
      </c>
      <c r="K98" s="34"/>
      <c r="L98" s="56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122</v>
      </c>
    </row>
    <row r="99" s="9" customFormat="1" ht="24.96" customHeight="1">
      <c r="A99" s="9"/>
      <c r="B99" s="182"/>
      <c r="C99" s="183"/>
      <c r="D99" s="184" t="s">
        <v>123</v>
      </c>
      <c r="E99" s="185"/>
      <c r="F99" s="185"/>
      <c r="G99" s="185"/>
      <c r="H99" s="185"/>
      <c r="I99" s="185"/>
      <c r="J99" s="186">
        <f>J126</f>
        <v>359739.07000000007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8"/>
      <c r="C100" s="126"/>
      <c r="D100" s="189" t="s">
        <v>124</v>
      </c>
      <c r="E100" s="190"/>
      <c r="F100" s="190"/>
      <c r="G100" s="190"/>
      <c r="H100" s="190"/>
      <c r="I100" s="190"/>
      <c r="J100" s="191">
        <f>J127</f>
        <v>169310.29000000001</v>
      </c>
      <c r="K100" s="126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26"/>
      <c r="D101" s="189" t="s">
        <v>125</v>
      </c>
      <c r="E101" s="190"/>
      <c r="F101" s="190"/>
      <c r="G101" s="190"/>
      <c r="H101" s="190"/>
      <c r="I101" s="190"/>
      <c r="J101" s="191">
        <f>J172</f>
        <v>106836</v>
      </c>
      <c r="K101" s="126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26"/>
      <c r="D102" s="189" t="s">
        <v>126</v>
      </c>
      <c r="E102" s="190"/>
      <c r="F102" s="190"/>
      <c r="G102" s="190"/>
      <c r="H102" s="190"/>
      <c r="I102" s="190"/>
      <c r="J102" s="191">
        <f>J189</f>
        <v>60614.400000000001</v>
      </c>
      <c r="K102" s="126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26"/>
      <c r="D103" s="189" t="s">
        <v>127</v>
      </c>
      <c r="E103" s="190"/>
      <c r="F103" s="190"/>
      <c r="G103" s="190"/>
      <c r="H103" s="190"/>
      <c r="I103" s="190"/>
      <c r="J103" s="191">
        <f>J194</f>
        <v>22978.380000000001</v>
      </c>
      <c r="K103" s="126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128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77" t="str">
        <f>E7</f>
        <v>Mokřad v k. ú. Kunice</v>
      </c>
      <c r="F113" s="29"/>
      <c r="G113" s="29"/>
      <c r="H113" s="29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1" customFormat="1" ht="12" customHeight="1">
      <c r="B114" s="21"/>
      <c r="C114" s="29" t="s">
        <v>114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2"/>
      <c r="B115" s="33"/>
      <c r="C115" s="34"/>
      <c r="D115" s="34"/>
      <c r="E115" s="177" t="s">
        <v>115</v>
      </c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116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6.5" customHeight="1">
      <c r="A117" s="32"/>
      <c r="B117" s="33"/>
      <c r="C117" s="34"/>
      <c r="D117" s="34"/>
      <c r="E117" s="69" t="str">
        <f>E11</f>
        <v>SO 01.2 - Tůň 2</v>
      </c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18</v>
      </c>
      <c r="D119" s="34"/>
      <c r="E119" s="34"/>
      <c r="F119" s="26" t="str">
        <f>F14</f>
        <v>Kunice</v>
      </c>
      <c r="G119" s="34"/>
      <c r="H119" s="34"/>
      <c r="I119" s="29" t="s">
        <v>20</v>
      </c>
      <c r="J119" s="72" t="str">
        <f>IF(J14="","",J14)</f>
        <v>9. 7. 2025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5.15" customHeight="1">
      <c r="A121" s="32"/>
      <c r="B121" s="33"/>
      <c r="C121" s="29" t="s">
        <v>22</v>
      </c>
      <c r="D121" s="34"/>
      <c r="E121" s="34"/>
      <c r="F121" s="26" t="str">
        <f>E17</f>
        <v>Státní pozemkový úřad</v>
      </c>
      <c r="G121" s="34"/>
      <c r="H121" s="34"/>
      <c r="I121" s="29" t="s">
        <v>29</v>
      </c>
      <c r="J121" s="30" t="str">
        <f>E23</f>
        <v>Atregia, s.r.o.</v>
      </c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5.15" customHeight="1">
      <c r="A122" s="32"/>
      <c r="B122" s="33"/>
      <c r="C122" s="29" t="s">
        <v>27</v>
      </c>
      <c r="D122" s="34"/>
      <c r="E122" s="34"/>
      <c r="F122" s="26" t="str">
        <f>IF(E20="","",E20)</f>
        <v xml:space="preserve"> </v>
      </c>
      <c r="G122" s="34"/>
      <c r="H122" s="34"/>
      <c r="I122" s="29" t="s">
        <v>33</v>
      </c>
      <c r="J122" s="30" t="str">
        <f>E26</f>
        <v xml:space="preserve"> </v>
      </c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0.32" customHeight="1">
      <c r="A123" s="32"/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11" customFormat="1" ht="29.28" customHeight="1">
      <c r="A124" s="193"/>
      <c r="B124" s="194"/>
      <c r="C124" s="195" t="s">
        <v>129</v>
      </c>
      <c r="D124" s="196" t="s">
        <v>60</v>
      </c>
      <c r="E124" s="196" t="s">
        <v>56</v>
      </c>
      <c r="F124" s="196" t="s">
        <v>57</v>
      </c>
      <c r="G124" s="196" t="s">
        <v>130</v>
      </c>
      <c r="H124" s="196" t="s">
        <v>131</v>
      </c>
      <c r="I124" s="196" t="s">
        <v>132</v>
      </c>
      <c r="J124" s="196" t="s">
        <v>120</v>
      </c>
      <c r="K124" s="197" t="s">
        <v>133</v>
      </c>
      <c r="L124" s="198"/>
      <c r="M124" s="93" t="s">
        <v>1</v>
      </c>
      <c r="N124" s="94" t="s">
        <v>39</v>
      </c>
      <c r="O124" s="94" t="s">
        <v>134</v>
      </c>
      <c r="P124" s="94" t="s">
        <v>135</v>
      </c>
      <c r="Q124" s="94" t="s">
        <v>136</v>
      </c>
      <c r="R124" s="94" t="s">
        <v>137</v>
      </c>
      <c r="S124" s="94" t="s">
        <v>138</v>
      </c>
      <c r="T124" s="95" t="s">
        <v>139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2"/>
      <c r="B125" s="33"/>
      <c r="C125" s="100" t="s">
        <v>140</v>
      </c>
      <c r="D125" s="34"/>
      <c r="E125" s="34"/>
      <c r="F125" s="34"/>
      <c r="G125" s="34"/>
      <c r="H125" s="34"/>
      <c r="I125" s="34"/>
      <c r="J125" s="199">
        <f>BK125</f>
        <v>359739.07000000007</v>
      </c>
      <c r="K125" s="34"/>
      <c r="L125" s="38"/>
      <c r="M125" s="96"/>
      <c r="N125" s="200"/>
      <c r="O125" s="97"/>
      <c r="P125" s="201">
        <f>P126</f>
        <v>182.17305199999998</v>
      </c>
      <c r="Q125" s="97"/>
      <c r="R125" s="201">
        <f>R126</f>
        <v>66.604199999999992</v>
      </c>
      <c r="S125" s="97"/>
      <c r="T125" s="202">
        <f>T126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74</v>
      </c>
      <c r="AU125" s="17" t="s">
        <v>122</v>
      </c>
      <c r="BK125" s="203">
        <f>BK126</f>
        <v>359739.07000000007</v>
      </c>
    </row>
    <row r="126" s="12" customFormat="1" ht="25.92" customHeight="1">
      <c r="A126" s="12"/>
      <c r="B126" s="204"/>
      <c r="C126" s="205"/>
      <c r="D126" s="206" t="s">
        <v>74</v>
      </c>
      <c r="E126" s="207" t="s">
        <v>141</v>
      </c>
      <c r="F126" s="207" t="s">
        <v>142</v>
      </c>
      <c r="G126" s="205"/>
      <c r="H126" s="205"/>
      <c r="I126" s="205"/>
      <c r="J126" s="208">
        <f>BK126</f>
        <v>359739.07000000007</v>
      </c>
      <c r="K126" s="205"/>
      <c r="L126" s="209"/>
      <c r="M126" s="210"/>
      <c r="N126" s="211"/>
      <c r="O126" s="211"/>
      <c r="P126" s="212">
        <f>P127+P172+P189+P194</f>
        <v>182.17305199999998</v>
      </c>
      <c r="Q126" s="211"/>
      <c r="R126" s="212">
        <f>R127+R172+R189+R194</f>
        <v>66.604199999999992</v>
      </c>
      <c r="S126" s="211"/>
      <c r="T126" s="213">
        <f>T127+T172+T189+T194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82</v>
      </c>
      <c r="AT126" s="215" t="s">
        <v>74</v>
      </c>
      <c r="AU126" s="215" t="s">
        <v>75</v>
      </c>
      <c r="AY126" s="214" t="s">
        <v>143</v>
      </c>
      <c r="BK126" s="216">
        <f>BK127+BK172+BK189+BK194</f>
        <v>359739.07000000007</v>
      </c>
    </row>
    <row r="127" s="12" customFormat="1" ht="22.8" customHeight="1">
      <c r="A127" s="12"/>
      <c r="B127" s="204"/>
      <c r="C127" s="205"/>
      <c r="D127" s="206" t="s">
        <v>74</v>
      </c>
      <c r="E127" s="217" t="s">
        <v>82</v>
      </c>
      <c r="F127" s="217" t="s">
        <v>144</v>
      </c>
      <c r="G127" s="205"/>
      <c r="H127" s="205"/>
      <c r="I127" s="205"/>
      <c r="J127" s="218">
        <f>BK127</f>
        <v>169310.29000000001</v>
      </c>
      <c r="K127" s="205"/>
      <c r="L127" s="209"/>
      <c r="M127" s="210"/>
      <c r="N127" s="211"/>
      <c r="O127" s="211"/>
      <c r="P127" s="212">
        <f>SUM(P128:P171)</f>
        <v>84.969899999999981</v>
      </c>
      <c r="Q127" s="211"/>
      <c r="R127" s="212">
        <f>SUM(R128:R171)</f>
        <v>0</v>
      </c>
      <c r="S127" s="211"/>
      <c r="T127" s="213">
        <f>SUM(T128:T171)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82</v>
      </c>
      <c r="AT127" s="215" t="s">
        <v>74</v>
      </c>
      <c r="AU127" s="215" t="s">
        <v>82</v>
      </c>
      <c r="AY127" s="214" t="s">
        <v>143</v>
      </c>
      <c r="BK127" s="216">
        <f>SUM(BK128:BK171)</f>
        <v>169310.29000000001</v>
      </c>
    </row>
    <row r="128" s="2" customFormat="1" ht="16.5" customHeight="1">
      <c r="A128" s="32"/>
      <c r="B128" s="33"/>
      <c r="C128" s="219" t="s">
        <v>82</v>
      </c>
      <c r="D128" s="219" t="s">
        <v>145</v>
      </c>
      <c r="E128" s="220" t="s">
        <v>146</v>
      </c>
      <c r="F128" s="221" t="s">
        <v>147</v>
      </c>
      <c r="G128" s="222" t="s">
        <v>148</v>
      </c>
      <c r="H128" s="223">
        <v>1</v>
      </c>
      <c r="I128" s="224">
        <v>60000</v>
      </c>
      <c r="J128" s="224">
        <f>ROUND(I128*H128,2)</f>
        <v>60000</v>
      </c>
      <c r="K128" s="221" t="s">
        <v>149</v>
      </c>
      <c r="L128" s="38"/>
      <c r="M128" s="225" t="s">
        <v>1</v>
      </c>
      <c r="N128" s="226" t="s">
        <v>40</v>
      </c>
      <c r="O128" s="227">
        <v>0.57299999999999995</v>
      </c>
      <c r="P128" s="227">
        <f>O128*H128</f>
        <v>0.57299999999999995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9" t="s">
        <v>150</v>
      </c>
      <c r="AT128" s="229" t="s">
        <v>145</v>
      </c>
      <c r="AU128" s="229" t="s">
        <v>84</v>
      </c>
      <c r="AY128" s="17" t="s">
        <v>143</v>
      </c>
      <c r="BE128" s="230">
        <f>IF(N128="základní",J128,0)</f>
        <v>60000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82</v>
      </c>
      <c r="BK128" s="230">
        <f>ROUND(I128*H128,2)</f>
        <v>60000</v>
      </c>
      <c r="BL128" s="17" t="s">
        <v>150</v>
      </c>
      <c r="BM128" s="229" t="s">
        <v>257</v>
      </c>
    </row>
    <row r="129" s="2" customFormat="1">
      <c r="A129" s="32"/>
      <c r="B129" s="33"/>
      <c r="C129" s="34"/>
      <c r="D129" s="231" t="s">
        <v>152</v>
      </c>
      <c r="E129" s="34"/>
      <c r="F129" s="232" t="s">
        <v>153</v>
      </c>
      <c r="G129" s="34"/>
      <c r="H129" s="34"/>
      <c r="I129" s="34"/>
      <c r="J129" s="34"/>
      <c r="K129" s="34"/>
      <c r="L129" s="38"/>
      <c r="M129" s="233"/>
      <c r="N129" s="234"/>
      <c r="O129" s="84"/>
      <c r="P129" s="84"/>
      <c r="Q129" s="84"/>
      <c r="R129" s="84"/>
      <c r="S129" s="84"/>
      <c r="T129" s="85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152</v>
      </c>
      <c r="AU129" s="17" t="s">
        <v>84</v>
      </c>
    </row>
    <row r="130" s="2" customFormat="1" ht="21.75" customHeight="1">
      <c r="A130" s="32"/>
      <c r="B130" s="33"/>
      <c r="C130" s="219" t="s">
        <v>84</v>
      </c>
      <c r="D130" s="219" t="s">
        <v>145</v>
      </c>
      <c r="E130" s="220" t="s">
        <v>154</v>
      </c>
      <c r="F130" s="221" t="s">
        <v>155</v>
      </c>
      <c r="G130" s="222" t="s">
        <v>109</v>
      </c>
      <c r="H130" s="223">
        <v>111.5</v>
      </c>
      <c r="I130" s="224">
        <v>163</v>
      </c>
      <c r="J130" s="224">
        <f>ROUND(I130*H130,2)</f>
        <v>18174.5</v>
      </c>
      <c r="K130" s="221" t="s">
        <v>156</v>
      </c>
      <c r="L130" s="38"/>
      <c r="M130" s="225" t="s">
        <v>1</v>
      </c>
      <c r="N130" s="226" t="s">
        <v>40</v>
      </c>
      <c r="O130" s="227">
        <v>0.21199999999999999</v>
      </c>
      <c r="P130" s="227">
        <f>O130*H130</f>
        <v>23.637999999999998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9" t="s">
        <v>150</v>
      </c>
      <c r="AT130" s="229" t="s">
        <v>145</v>
      </c>
      <c r="AU130" s="229" t="s">
        <v>84</v>
      </c>
      <c r="AY130" s="17" t="s">
        <v>143</v>
      </c>
      <c r="BE130" s="230">
        <f>IF(N130="základní",J130,0)</f>
        <v>18174.5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82</v>
      </c>
      <c r="BK130" s="230">
        <f>ROUND(I130*H130,2)</f>
        <v>18174.5</v>
      </c>
      <c r="BL130" s="17" t="s">
        <v>150</v>
      </c>
      <c r="BM130" s="229" t="s">
        <v>258</v>
      </c>
    </row>
    <row r="131" s="2" customFormat="1">
      <c r="A131" s="32"/>
      <c r="B131" s="33"/>
      <c r="C131" s="34"/>
      <c r="D131" s="231" t="s">
        <v>152</v>
      </c>
      <c r="E131" s="34"/>
      <c r="F131" s="232" t="s">
        <v>158</v>
      </c>
      <c r="G131" s="34"/>
      <c r="H131" s="34"/>
      <c r="I131" s="34"/>
      <c r="J131" s="34"/>
      <c r="K131" s="34"/>
      <c r="L131" s="38"/>
      <c r="M131" s="233"/>
      <c r="N131" s="234"/>
      <c r="O131" s="84"/>
      <c r="P131" s="84"/>
      <c r="Q131" s="84"/>
      <c r="R131" s="84"/>
      <c r="S131" s="84"/>
      <c r="T131" s="85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152</v>
      </c>
      <c r="AU131" s="17" t="s">
        <v>84</v>
      </c>
    </row>
    <row r="132" s="13" customFormat="1">
      <c r="A132" s="13"/>
      <c r="B132" s="235"/>
      <c r="C132" s="236"/>
      <c r="D132" s="231" t="s">
        <v>159</v>
      </c>
      <c r="E132" s="237" t="s">
        <v>1</v>
      </c>
      <c r="F132" s="238" t="s">
        <v>160</v>
      </c>
      <c r="G132" s="236"/>
      <c r="H132" s="237" t="s">
        <v>1</v>
      </c>
      <c r="I132" s="236"/>
      <c r="J132" s="236"/>
      <c r="K132" s="236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159</v>
      </c>
      <c r="AU132" s="243" t="s">
        <v>84</v>
      </c>
      <c r="AV132" s="13" t="s">
        <v>82</v>
      </c>
      <c r="AW132" s="13" t="s">
        <v>32</v>
      </c>
      <c r="AX132" s="13" t="s">
        <v>75</v>
      </c>
      <c r="AY132" s="243" t="s">
        <v>143</v>
      </c>
    </row>
    <row r="133" s="14" customFormat="1">
      <c r="A133" s="14"/>
      <c r="B133" s="244"/>
      <c r="C133" s="245"/>
      <c r="D133" s="231" t="s">
        <v>159</v>
      </c>
      <c r="E133" s="246" t="s">
        <v>1</v>
      </c>
      <c r="F133" s="247" t="s">
        <v>259</v>
      </c>
      <c r="G133" s="245"/>
      <c r="H133" s="248">
        <v>86.099999999999994</v>
      </c>
      <c r="I133" s="245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159</v>
      </c>
      <c r="AU133" s="253" t="s">
        <v>84</v>
      </c>
      <c r="AV133" s="14" t="s">
        <v>84</v>
      </c>
      <c r="AW133" s="14" t="s">
        <v>32</v>
      </c>
      <c r="AX133" s="14" t="s">
        <v>75</v>
      </c>
      <c r="AY133" s="253" t="s">
        <v>143</v>
      </c>
    </row>
    <row r="134" s="13" customFormat="1">
      <c r="A134" s="13"/>
      <c r="B134" s="235"/>
      <c r="C134" s="236"/>
      <c r="D134" s="231" t="s">
        <v>159</v>
      </c>
      <c r="E134" s="237" t="s">
        <v>1</v>
      </c>
      <c r="F134" s="238" t="s">
        <v>162</v>
      </c>
      <c r="G134" s="236"/>
      <c r="H134" s="237" t="s">
        <v>1</v>
      </c>
      <c r="I134" s="236"/>
      <c r="J134" s="236"/>
      <c r="K134" s="236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159</v>
      </c>
      <c r="AU134" s="243" t="s">
        <v>84</v>
      </c>
      <c r="AV134" s="13" t="s">
        <v>82</v>
      </c>
      <c r="AW134" s="13" t="s">
        <v>32</v>
      </c>
      <c r="AX134" s="13" t="s">
        <v>75</v>
      </c>
      <c r="AY134" s="243" t="s">
        <v>143</v>
      </c>
    </row>
    <row r="135" s="14" customFormat="1">
      <c r="A135" s="14"/>
      <c r="B135" s="244"/>
      <c r="C135" s="245"/>
      <c r="D135" s="231" t="s">
        <v>159</v>
      </c>
      <c r="E135" s="246" t="s">
        <v>1</v>
      </c>
      <c r="F135" s="247" t="s">
        <v>254</v>
      </c>
      <c r="G135" s="245"/>
      <c r="H135" s="248">
        <v>25.399999999999999</v>
      </c>
      <c r="I135" s="245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159</v>
      </c>
      <c r="AU135" s="253" t="s">
        <v>84</v>
      </c>
      <c r="AV135" s="14" t="s">
        <v>84</v>
      </c>
      <c r="AW135" s="14" t="s">
        <v>32</v>
      </c>
      <c r="AX135" s="14" t="s">
        <v>75</v>
      </c>
      <c r="AY135" s="253" t="s">
        <v>143</v>
      </c>
    </row>
    <row r="136" s="15" customFormat="1">
      <c r="A136" s="15"/>
      <c r="B136" s="254"/>
      <c r="C136" s="255"/>
      <c r="D136" s="231" t="s">
        <v>159</v>
      </c>
      <c r="E136" s="256" t="s">
        <v>111</v>
      </c>
      <c r="F136" s="257" t="s">
        <v>163</v>
      </c>
      <c r="G136" s="255"/>
      <c r="H136" s="258">
        <v>111.5</v>
      </c>
      <c r="I136" s="255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159</v>
      </c>
      <c r="AU136" s="263" t="s">
        <v>84</v>
      </c>
      <c r="AV136" s="15" t="s">
        <v>150</v>
      </c>
      <c r="AW136" s="15" t="s">
        <v>32</v>
      </c>
      <c r="AX136" s="15" t="s">
        <v>82</v>
      </c>
      <c r="AY136" s="263" t="s">
        <v>143</v>
      </c>
    </row>
    <row r="137" s="2" customFormat="1" ht="21.75" customHeight="1">
      <c r="A137" s="32"/>
      <c r="B137" s="33"/>
      <c r="C137" s="219" t="s">
        <v>164</v>
      </c>
      <c r="D137" s="219" t="s">
        <v>145</v>
      </c>
      <c r="E137" s="220" t="s">
        <v>165</v>
      </c>
      <c r="F137" s="221" t="s">
        <v>166</v>
      </c>
      <c r="G137" s="222" t="s">
        <v>109</v>
      </c>
      <c r="H137" s="223">
        <v>50.799999999999997</v>
      </c>
      <c r="I137" s="224">
        <v>48.200000000000003</v>
      </c>
      <c r="J137" s="224">
        <f>ROUND(I137*H137,2)</f>
        <v>2448.5599999999999</v>
      </c>
      <c r="K137" s="221" t="s">
        <v>156</v>
      </c>
      <c r="L137" s="38"/>
      <c r="M137" s="225" t="s">
        <v>1</v>
      </c>
      <c r="N137" s="226" t="s">
        <v>40</v>
      </c>
      <c r="O137" s="227">
        <v>0.070000000000000007</v>
      </c>
      <c r="P137" s="227">
        <f>O137*H137</f>
        <v>3.556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9" t="s">
        <v>150</v>
      </c>
      <c r="AT137" s="229" t="s">
        <v>145</v>
      </c>
      <c r="AU137" s="229" t="s">
        <v>84</v>
      </c>
      <c r="AY137" s="17" t="s">
        <v>143</v>
      </c>
      <c r="BE137" s="230">
        <f>IF(N137="základní",J137,0)</f>
        <v>2448.5599999999999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82</v>
      </c>
      <c r="BK137" s="230">
        <f>ROUND(I137*H137,2)</f>
        <v>2448.5599999999999</v>
      </c>
      <c r="BL137" s="17" t="s">
        <v>150</v>
      </c>
      <c r="BM137" s="229" t="s">
        <v>260</v>
      </c>
    </row>
    <row r="138" s="2" customFormat="1">
      <c r="A138" s="32"/>
      <c r="B138" s="33"/>
      <c r="C138" s="34"/>
      <c r="D138" s="231" t="s">
        <v>152</v>
      </c>
      <c r="E138" s="34"/>
      <c r="F138" s="232" t="s">
        <v>168</v>
      </c>
      <c r="G138" s="34"/>
      <c r="H138" s="34"/>
      <c r="I138" s="34"/>
      <c r="J138" s="34"/>
      <c r="K138" s="34"/>
      <c r="L138" s="38"/>
      <c r="M138" s="233"/>
      <c r="N138" s="234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152</v>
      </c>
      <c r="AU138" s="17" t="s">
        <v>84</v>
      </c>
    </row>
    <row r="139" s="13" customFormat="1">
      <c r="A139" s="13"/>
      <c r="B139" s="235"/>
      <c r="C139" s="236"/>
      <c r="D139" s="231" t="s">
        <v>159</v>
      </c>
      <c r="E139" s="237" t="s">
        <v>1</v>
      </c>
      <c r="F139" s="238" t="s">
        <v>169</v>
      </c>
      <c r="G139" s="236"/>
      <c r="H139" s="237" t="s">
        <v>1</v>
      </c>
      <c r="I139" s="236"/>
      <c r="J139" s="236"/>
      <c r="K139" s="236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159</v>
      </c>
      <c r="AU139" s="243" t="s">
        <v>84</v>
      </c>
      <c r="AV139" s="13" t="s">
        <v>82</v>
      </c>
      <c r="AW139" s="13" t="s">
        <v>32</v>
      </c>
      <c r="AX139" s="13" t="s">
        <v>75</v>
      </c>
      <c r="AY139" s="243" t="s">
        <v>143</v>
      </c>
    </row>
    <row r="140" s="14" customFormat="1">
      <c r="A140" s="14"/>
      <c r="B140" s="244"/>
      <c r="C140" s="245"/>
      <c r="D140" s="231" t="s">
        <v>159</v>
      </c>
      <c r="E140" s="246" t="s">
        <v>1</v>
      </c>
      <c r="F140" s="247" t="s">
        <v>170</v>
      </c>
      <c r="G140" s="245"/>
      <c r="H140" s="248">
        <v>50.799999999999997</v>
      </c>
      <c r="I140" s="245"/>
      <c r="J140" s="245"/>
      <c r="K140" s="245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159</v>
      </c>
      <c r="AU140" s="253" t="s">
        <v>84</v>
      </c>
      <c r="AV140" s="14" t="s">
        <v>84</v>
      </c>
      <c r="AW140" s="14" t="s">
        <v>32</v>
      </c>
      <c r="AX140" s="14" t="s">
        <v>82</v>
      </c>
      <c r="AY140" s="253" t="s">
        <v>143</v>
      </c>
    </row>
    <row r="141" s="2" customFormat="1" ht="21.75" customHeight="1">
      <c r="A141" s="32"/>
      <c r="B141" s="33"/>
      <c r="C141" s="219" t="s">
        <v>150</v>
      </c>
      <c r="D141" s="219" t="s">
        <v>145</v>
      </c>
      <c r="E141" s="220" t="s">
        <v>171</v>
      </c>
      <c r="F141" s="221" t="s">
        <v>172</v>
      </c>
      <c r="G141" s="222" t="s">
        <v>109</v>
      </c>
      <c r="H141" s="223">
        <v>86.099999999999994</v>
      </c>
      <c r="I141" s="224">
        <v>302</v>
      </c>
      <c r="J141" s="224">
        <f>ROUND(I141*H141,2)</f>
        <v>26002.200000000001</v>
      </c>
      <c r="K141" s="221" t="s">
        <v>156</v>
      </c>
      <c r="L141" s="38"/>
      <c r="M141" s="225" t="s">
        <v>1</v>
      </c>
      <c r="N141" s="226" t="s">
        <v>40</v>
      </c>
      <c r="O141" s="227">
        <v>0.086999999999999994</v>
      </c>
      <c r="P141" s="227">
        <f>O141*H141</f>
        <v>7.4906999999999986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9" t="s">
        <v>150</v>
      </c>
      <c r="AT141" s="229" t="s">
        <v>145</v>
      </c>
      <c r="AU141" s="229" t="s">
        <v>84</v>
      </c>
      <c r="AY141" s="17" t="s">
        <v>143</v>
      </c>
      <c r="BE141" s="230">
        <f>IF(N141="základní",J141,0)</f>
        <v>26002.200000000001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26002.200000000001</v>
      </c>
      <c r="BL141" s="17" t="s">
        <v>150</v>
      </c>
      <c r="BM141" s="229" t="s">
        <v>261</v>
      </c>
    </row>
    <row r="142" s="2" customFormat="1">
      <c r="A142" s="32"/>
      <c r="B142" s="33"/>
      <c r="C142" s="34"/>
      <c r="D142" s="231" t="s">
        <v>152</v>
      </c>
      <c r="E142" s="34"/>
      <c r="F142" s="232" t="s">
        <v>174</v>
      </c>
      <c r="G142" s="34"/>
      <c r="H142" s="34"/>
      <c r="I142" s="34"/>
      <c r="J142" s="34"/>
      <c r="K142" s="34"/>
      <c r="L142" s="38"/>
      <c r="M142" s="233"/>
      <c r="N142" s="234"/>
      <c r="O142" s="84"/>
      <c r="P142" s="84"/>
      <c r="Q142" s="84"/>
      <c r="R142" s="84"/>
      <c r="S142" s="84"/>
      <c r="T142" s="85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152</v>
      </c>
      <c r="AU142" s="17" t="s">
        <v>84</v>
      </c>
    </row>
    <row r="143" s="13" customFormat="1">
      <c r="A143" s="13"/>
      <c r="B143" s="235"/>
      <c r="C143" s="236"/>
      <c r="D143" s="231" t="s">
        <v>159</v>
      </c>
      <c r="E143" s="237" t="s">
        <v>1</v>
      </c>
      <c r="F143" s="238" t="s">
        <v>175</v>
      </c>
      <c r="G143" s="236"/>
      <c r="H143" s="237" t="s">
        <v>1</v>
      </c>
      <c r="I143" s="236"/>
      <c r="J143" s="236"/>
      <c r="K143" s="236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159</v>
      </c>
      <c r="AU143" s="243" t="s">
        <v>84</v>
      </c>
      <c r="AV143" s="13" t="s">
        <v>82</v>
      </c>
      <c r="AW143" s="13" t="s">
        <v>32</v>
      </c>
      <c r="AX143" s="13" t="s">
        <v>75</v>
      </c>
      <c r="AY143" s="243" t="s">
        <v>143</v>
      </c>
    </row>
    <row r="144" s="14" customFormat="1">
      <c r="A144" s="14"/>
      <c r="B144" s="244"/>
      <c r="C144" s="245"/>
      <c r="D144" s="231" t="s">
        <v>159</v>
      </c>
      <c r="E144" s="246" t="s">
        <v>1</v>
      </c>
      <c r="F144" s="247" t="s">
        <v>176</v>
      </c>
      <c r="G144" s="245"/>
      <c r="H144" s="248">
        <v>86.099999999999994</v>
      </c>
      <c r="I144" s="245"/>
      <c r="J144" s="245"/>
      <c r="K144" s="245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159</v>
      </c>
      <c r="AU144" s="253" t="s">
        <v>84</v>
      </c>
      <c r="AV144" s="14" t="s">
        <v>84</v>
      </c>
      <c r="AW144" s="14" t="s">
        <v>32</v>
      </c>
      <c r="AX144" s="14" t="s">
        <v>82</v>
      </c>
      <c r="AY144" s="253" t="s">
        <v>143</v>
      </c>
    </row>
    <row r="145" s="2" customFormat="1" ht="24.15" customHeight="1">
      <c r="A145" s="32"/>
      <c r="B145" s="33"/>
      <c r="C145" s="219" t="s">
        <v>177</v>
      </c>
      <c r="D145" s="219" t="s">
        <v>145</v>
      </c>
      <c r="E145" s="220" t="s">
        <v>178</v>
      </c>
      <c r="F145" s="221" t="s">
        <v>179</v>
      </c>
      <c r="G145" s="222" t="s">
        <v>109</v>
      </c>
      <c r="H145" s="223">
        <v>1291.5</v>
      </c>
      <c r="I145" s="224">
        <v>22.5</v>
      </c>
      <c r="J145" s="224">
        <f>ROUND(I145*H145,2)</f>
        <v>29058.75</v>
      </c>
      <c r="K145" s="221" t="s">
        <v>156</v>
      </c>
      <c r="L145" s="38"/>
      <c r="M145" s="225" t="s">
        <v>1</v>
      </c>
      <c r="N145" s="226" t="s">
        <v>40</v>
      </c>
      <c r="O145" s="227">
        <v>0.0050000000000000001</v>
      </c>
      <c r="P145" s="227">
        <f>O145*H145</f>
        <v>6.4575000000000005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9" t="s">
        <v>150</v>
      </c>
      <c r="AT145" s="229" t="s">
        <v>145</v>
      </c>
      <c r="AU145" s="229" t="s">
        <v>84</v>
      </c>
      <c r="AY145" s="17" t="s">
        <v>143</v>
      </c>
      <c r="BE145" s="230">
        <f>IF(N145="základní",J145,0)</f>
        <v>29058.75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82</v>
      </c>
      <c r="BK145" s="230">
        <f>ROUND(I145*H145,2)</f>
        <v>29058.75</v>
      </c>
      <c r="BL145" s="17" t="s">
        <v>150</v>
      </c>
      <c r="BM145" s="229" t="s">
        <v>262</v>
      </c>
    </row>
    <row r="146" s="2" customFormat="1">
      <c r="A146" s="32"/>
      <c r="B146" s="33"/>
      <c r="C146" s="34"/>
      <c r="D146" s="231" t="s">
        <v>152</v>
      </c>
      <c r="E146" s="34"/>
      <c r="F146" s="232" t="s">
        <v>181</v>
      </c>
      <c r="G146" s="34"/>
      <c r="H146" s="34"/>
      <c r="I146" s="34"/>
      <c r="J146" s="34"/>
      <c r="K146" s="34"/>
      <c r="L146" s="38"/>
      <c r="M146" s="233"/>
      <c r="N146" s="234"/>
      <c r="O146" s="84"/>
      <c r="P146" s="84"/>
      <c r="Q146" s="84"/>
      <c r="R146" s="84"/>
      <c r="S146" s="84"/>
      <c r="T146" s="85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152</v>
      </c>
      <c r="AU146" s="17" t="s">
        <v>84</v>
      </c>
    </row>
    <row r="147" s="13" customFormat="1">
      <c r="A147" s="13"/>
      <c r="B147" s="235"/>
      <c r="C147" s="236"/>
      <c r="D147" s="231" t="s">
        <v>159</v>
      </c>
      <c r="E147" s="237" t="s">
        <v>1</v>
      </c>
      <c r="F147" s="238" t="s">
        <v>182</v>
      </c>
      <c r="G147" s="236"/>
      <c r="H147" s="237" t="s">
        <v>1</v>
      </c>
      <c r="I147" s="236"/>
      <c r="J147" s="236"/>
      <c r="K147" s="236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159</v>
      </c>
      <c r="AU147" s="243" t="s">
        <v>84</v>
      </c>
      <c r="AV147" s="13" t="s">
        <v>82</v>
      </c>
      <c r="AW147" s="13" t="s">
        <v>32</v>
      </c>
      <c r="AX147" s="13" t="s">
        <v>75</v>
      </c>
      <c r="AY147" s="243" t="s">
        <v>143</v>
      </c>
    </row>
    <row r="148" s="14" customFormat="1">
      <c r="A148" s="14"/>
      <c r="B148" s="244"/>
      <c r="C148" s="245"/>
      <c r="D148" s="231" t="s">
        <v>159</v>
      </c>
      <c r="E148" s="246" t="s">
        <v>1</v>
      </c>
      <c r="F148" s="247" t="s">
        <v>183</v>
      </c>
      <c r="G148" s="245"/>
      <c r="H148" s="248">
        <v>1291.5</v>
      </c>
      <c r="I148" s="245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159</v>
      </c>
      <c r="AU148" s="253" t="s">
        <v>84</v>
      </c>
      <c r="AV148" s="14" t="s">
        <v>84</v>
      </c>
      <c r="AW148" s="14" t="s">
        <v>32</v>
      </c>
      <c r="AX148" s="14" t="s">
        <v>82</v>
      </c>
      <c r="AY148" s="253" t="s">
        <v>143</v>
      </c>
    </row>
    <row r="149" s="2" customFormat="1" ht="21.75" customHeight="1">
      <c r="A149" s="32"/>
      <c r="B149" s="33"/>
      <c r="C149" s="219" t="s">
        <v>184</v>
      </c>
      <c r="D149" s="219" t="s">
        <v>145</v>
      </c>
      <c r="E149" s="220" t="s">
        <v>185</v>
      </c>
      <c r="F149" s="221" t="s">
        <v>263</v>
      </c>
      <c r="G149" s="222" t="s">
        <v>109</v>
      </c>
      <c r="H149" s="223">
        <v>111.5</v>
      </c>
      <c r="I149" s="224">
        <v>149</v>
      </c>
      <c r="J149" s="224">
        <f>ROUND(I149*H149,2)</f>
        <v>16613.5</v>
      </c>
      <c r="K149" s="221" t="s">
        <v>149</v>
      </c>
      <c r="L149" s="38"/>
      <c r="M149" s="225" t="s">
        <v>1</v>
      </c>
      <c r="N149" s="226" t="s">
        <v>40</v>
      </c>
      <c r="O149" s="227">
        <v>0.23599999999999999</v>
      </c>
      <c r="P149" s="227">
        <f>O149*H149</f>
        <v>26.314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9" t="s">
        <v>150</v>
      </c>
      <c r="AT149" s="229" t="s">
        <v>145</v>
      </c>
      <c r="AU149" s="229" t="s">
        <v>84</v>
      </c>
      <c r="AY149" s="17" t="s">
        <v>143</v>
      </c>
      <c r="BE149" s="230">
        <f>IF(N149="základní",J149,0)</f>
        <v>16613.5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82</v>
      </c>
      <c r="BK149" s="230">
        <f>ROUND(I149*H149,2)</f>
        <v>16613.5</v>
      </c>
      <c r="BL149" s="17" t="s">
        <v>150</v>
      </c>
      <c r="BM149" s="229" t="s">
        <v>264</v>
      </c>
    </row>
    <row r="150" s="2" customFormat="1">
      <c r="A150" s="32"/>
      <c r="B150" s="33"/>
      <c r="C150" s="34"/>
      <c r="D150" s="231" t="s">
        <v>152</v>
      </c>
      <c r="E150" s="34"/>
      <c r="F150" s="232" t="s">
        <v>188</v>
      </c>
      <c r="G150" s="34"/>
      <c r="H150" s="34"/>
      <c r="I150" s="34"/>
      <c r="J150" s="34"/>
      <c r="K150" s="34"/>
      <c r="L150" s="38"/>
      <c r="M150" s="233"/>
      <c r="N150" s="234"/>
      <c r="O150" s="84"/>
      <c r="P150" s="84"/>
      <c r="Q150" s="84"/>
      <c r="R150" s="84"/>
      <c r="S150" s="84"/>
      <c r="T150" s="85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152</v>
      </c>
      <c r="AU150" s="17" t="s">
        <v>84</v>
      </c>
    </row>
    <row r="151" s="13" customFormat="1">
      <c r="A151" s="13"/>
      <c r="B151" s="235"/>
      <c r="C151" s="236"/>
      <c r="D151" s="231" t="s">
        <v>159</v>
      </c>
      <c r="E151" s="237" t="s">
        <v>1</v>
      </c>
      <c r="F151" s="238" t="s">
        <v>160</v>
      </c>
      <c r="G151" s="236"/>
      <c r="H151" s="237" t="s">
        <v>1</v>
      </c>
      <c r="I151" s="236"/>
      <c r="J151" s="236"/>
      <c r="K151" s="236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159</v>
      </c>
      <c r="AU151" s="243" t="s">
        <v>84</v>
      </c>
      <c r="AV151" s="13" t="s">
        <v>82</v>
      </c>
      <c r="AW151" s="13" t="s">
        <v>32</v>
      </c>
      <c r="AX151" s="13" t="s">
        <v>75</v>
      </c>
      <c r="AY151" s="243" t="s">
        <v>143</v>
      </c>
    </row>
    <row r="152" s="14" customFormat="1">
      <c r="A152" s="14"/>
      <c r="B152" s="244"/>
      <c r="C152" s="245"/>
      <c r="D152" s="231" t="s">
        <v>159</v>
      </c>
      <c r="E152" s="246" t="s">
        <v>1</v>
      </c>
      <c r="F152" s="247" t="s">
        <v>259</v>
      </c>
      <c r="G152" s="245"/>
      <c r="H152" s="248">
        <v>86.099999999999994</v>
      </c>
      <c r="I152" s="245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159</v>
      </c>
      <c r="AU152" s="253" t="s">
        <v>84</v>
      </c>
      <c r="AV152" s="14" t="s">
        <v>84</v>
      </c>
      <c r="AW152" s="14" t="s">
        <v>32</v>
      </c>
      <c r="AX152" s="14" t="s">
        <v>75</v>
      </c>
      <c r="AY152" s="253" t="s">
        <v>143</v>
      </c>
    </row>
    <row r="153" s="13" customFormat="1">
      <c r="A153" s="13"/>
      <c r="B153" s="235"/>
      <c r="C153" s="236"/>
      <c r="D153" s="231" t="s">
        <v>159</v>
      </c>
      <c r="E153" s="237" t="s">
        <v>1</v>
      </c>
      <c r="F153" s="238" t="s">
        <v>162</v>
      </c>
      <c r="G153" s="236"/>
      <c r="H153" s="237" t="s">
        <v>1</v>
      </c>
      <c r="I153" s="236"/>
      <c r="J153" s="236"/>
      <c r="K153" s="236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159</v>
      </c>
      <c r="AU153" s="243" t="s">
        <v>84</v>
      </c>
      <c r="AV153" s="13" t="s">
        <v>82</v>
      </c>
      <c r="AW153" s="13" t="s">
        <v>32</v>
      </c>
      <c r="AX153" s="13" t="s">
        <v>75</v>
      </c>
      <c r="AY153" s="243" t="s">
        <v>143</v>
      </c>
    </row>
    <row r="154" s="14" customFormat="1">
      <c r="A154" s="14"/>
      <c r="B154" s="244"/>
      <c r="C154" s="245"/>
      <c r="D154" s="231" t="s">
        <v>159</v>
      </c>
      <c r="E154" s="246" t="s">
        <v>1</v>
      </c>
      <c r="F154" s="247" t="s">
        <v>254</v>
      </c>
      <c r="G154" s="245"/>
      <c r="H154" s="248">
        <v>25.399999999999999</v>
      </c>
      <c r="I154" s="245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159</v>
      </c>
      <c r="AU154" s="253" t="s">
        <v>84</v>
      </c>
      <c r="AV154" s="14" t="s">
        <v>84</v>
      </c>
      <c r="AW154" s="14" t="s">
        <v>32</v>
      </c>
      <c r="AX154" s="14" t="s">
        <v>75</v>
      </c>
      <c r="AY154" s="253" t="s">
        <v>143</v>
      </c>
    </row>
    <row r="155" s="15" customFormat="1">
      <c r="A155" s="15"/>
      <c r="B155" s="254"/>
      <c r="C155" s="255"/>
      <c r="D155" s="231" t="s">
        <v>159</v>
      </c>
      <c r="E155" s="256" t="s">
        <v>1</v>
      </c>
      <c r="F155" s="257" t="s">
        <v>163</v>
      </c>
      <c r="G155" s="255"/>
      <c r="H155" s="258">
        <v>111.5</v>
      </c>
      <c r="I155" s="255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159</v>
      </c>
      <c r="AU155" s="263" t="s">
        <v>84</v>
      </c>
      <c r="AV155" s="15" t="s">
        <v>150</v>
      </c>
      <c r="AW155" s="15" t="s">
        <v>32</v>
      </c>
      <c r="AX155" s="15" t="s">
        <v>82</v>
      </c>
      <c r="AY155" s="263" t="s">
        <v>143</v>
      </c>
    </row>
    <row r="156" s="2" customFormat="1" ht="16.5" customHeight="1">
      <c r="A156" s="32"/>
      <c r="B156" s="33"/>
      <c r="C156" s="219" t="s">
        <v>189</v>
      </c>
      <c r="D156" s="219" t="s">
        <v>145</v>
      </c>
      <c r="E156" s="220" t="s">
        <v>190</v>
      </c>
      <c r="F156" s="221" t="s">
        <v>191</v>
      </c>
      <c r="G156" s="222" t="s">
        <v>109</v>
      </c>
      <c r="H156" s="223">
        <v>25.399999999999999</v>
      </c>
      <c r="I156" s="224">
        <v>169</v>
      </c>
      <c r="J156" s="224">
        <f>ROUND(I156*H156,2)</f>
        <v>4292.6000000000004</v>
      </c>
      <c r="K156" s="221" t="s">
        <v>156</v>
      </c>
      <c r="L156" s="38"/>
      <c r="M156" s="225" t="s">
        <v>1</v>
      </c>
      <c r="N156" s="226" t="s">
        <v>40</v>
      </c>
      <c r="O156" s="227">
        <v>0.19700000000000001</v>
      </c>
      <c r="P156" s="227">
        <f>O156*H156</f>
        <v>5.0038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9" t="s">
        <v>150</v>
      </c>
      <c r="AT156" s="229" t="s">
        <v>145</v>
      </c>
      <c r="AU156" s="229" t="s">
        <v>84</v>
      </c>
      <c r="AY156" s="17" t="s">
        <v>143</v>
      </c>
      <c r="BE156" s="230">
        <f>IF(N156="základní",J156,0)</f>
        <v>4292.6000000000004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82</v>
      </c>
      <c r="BK156" s="230">
        <f>ROUND(I156*H156,2)</f>
        <v>4292.6000000000004</v>
      </c>
      <c r="BL156" s="17" t="s">
        <v>150</v>
      </c>
      <c r="BM156" s="229" t="s">
        <v>265</v>
      </c>
    </row>
    <row r="157" s="2" customFormat="1">
      <c r="A157" s="32"/>
      <c r="B157" s="33"/>
      <c r="C157" s="34"/>
      <c r="D157" s="231" t="s">
        <v>152</v>
      </c>
      <c r="E157" s="34"/>
      <c r="F157" s="232" t="s">
        <v>193</v>
      </c>
      <c r="G157" s="34"/>
      <c r="H157" s="34"/>
      <c r="I157" s="34"/>
      <c r="J157" s="34"/>
      <c r="K157" s="34"/>
      <c r="L157" s="38"/>
      <c r="M157" s="233"/>
      <c r="N157" s="234"/>
      <c r="O157" s="84"/>
      <c r="P157" s="84"/>
      <c r="Q157" s="84"/>
      <c r="R157" s="84"/>
      <c r="S157" s="84"/>
      <c r="T157" s="85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152</v>
      </c>
      <c r="AU157" s="17" t="s">
        <v>84</v>
      </c>
    </row>
    <row r="158" s="13" customFormat="1">
      <c r="A158" s="13"/>
      <c r="B158" s="235"/>
      <c r="C158" s="236"/>
      <c r="D158" s="231" t="s">
        <v>159</v>
      </c>
      <c r="E158" s="237" t="s">
        <v>1</v>
      </c>
      <c r="F158" s="238" t="s">
        <v>162</v>
      </c>
      <c r="G158" s="236"/>
      <c r="H158" s="237" t="s">
        <v>1</v>
      </c>
      <c r="I158" s="236"/>
      <c r="J158" s="236"/>
      <c r="K158" s="236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159</v>
      </c>
      <c r="AU158" s="243" t="s">
        <v>84</v>
      </c>
      <c r="AV158" s="13" t="s">
        <v>82</v>
      </c>
      <c r="AW158" s="13" t="s">
        <v>32</v>
      </c>
      <c r="AX158" s="13" t="s">
        <v>75</v>
      </c>
      <c r="AY158" s="243" t="s">
        <v>143</v>
      </c>
    </row>
    <row r="159" s="14" customFormat="1">
      <c r="A159" s="14"/>
      <c r="B159" s="244"/>
      <c r="C159" s="245"/>
      <c r="D159" s="231" t="s">
        <v>159</v>
      </c>
      <c r="E159" s="246" t="s">
        <v>1</v>
      </c>
      <c r="F159" s="247" t="s">
        <v>108</v>
      </c>
      <c r="G159" s="245"/>
      <c r="H159" s="248">
        <v>25.399999999999999</v>
      </c>
      <c r="I159" s="245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159</v>
      </c>
      <c r="AU159" s="253" t="s">
        <v>84</v>
      </c>
      <c r="AV159" s="14" t="s">
        <v>84</v>
      </c>
      <c r="AW159" s="14" t="s">
        <v>32</v>
      </c>
      <c r="AX159" s="14" t="s">
        <v>82</v>
      </c>
      <c r="AY159" s="253" t="s">
        <v>143</v>
      </c>
    </row>
    <row r="160" s="2" customFormat="1" ht="16.5" customHeight="1">
      <c r="A160" s="32"/>
      <c r="B160" s="33"/>
      <c r="C160" s="219" t="s">
        <v>194</v>
      </c>
      <c r="D160" s="219" t="s">
        <v>145</v>
      </c>
      <c r="E160" s="220" t="s">
        <v>195</v>
      </c>
      <c r="F160" s="221" t="s">
        <v>196</v>
      </c>
      <c r="G160" s="222" t="s">
        <v>109</v>
      </c>
      <c r="H160" s="223">
        <v>25.399999999999999</v>
      </c>
      <c r="I160" s="224">
        <v>142</v>
      </c>
      <c r="J160" s="224">
        <f>ROUND(I160*H160,2)</f>
        <v>3606.8000000000002</v>
      </c>
      <c r="K160" s="221" t="s">
        <v>156</v>
      </c>
      <c r="L160" s="38"/>
      <c r="M160" s="225" t="s">
        <v>1</v>
      </c>
      <c r="N160" s="226" t="s">
        <v>40</v>
      </c>
      <c r="O160" s="227">
        <v>0.13100000000000001</v>
      </c>
      <c r="P160" s="227">
        <f>O160*H160</f>
        <v>3.3273999999999999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9" t="s">
        <v>150</v>
      </c>
      <c r="AT160" s="229" t="s">
        <v>145</v>
      </c>
      <c r="AU160" s="229" t="s">
        <v>84</v>
      </c>
      <c r="AY160" s="17" t="s">
        <v>143</v>
      </c>
      <c r="BE160" s="230">
        <f>IF(N160="základní",J160,0)</f>
        <v>3606.8000000000002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82</v>
      </c>
      <c r="BK160" s="230">
        <f>ROUND(I160*H160,2)</f>
        <v>3606.8000000000002</v>
      </c>
      <c r="BL160" s="17" t="s">
        <v>150</v>
      </c>
      <c r="BM160" s="229" t="s">
        <v>266</v>
      </c>
    </row>
    <row r="161" s="2" customFormat="1">
      <c r="A161" s="32"/>
      <c r="B161" s="33"/>
      <c r="C161" s="34"/>
      <c r="D161" s="231" t="s">
        <v>152</v>
      </c>
      <c r="E161" s="34"/>
      <c r="F161" s="232" t="s">
        <v>198</v>
      </c>
      <c r="G161" s="34"/>
      <c r="H161" s="34"/>
      <c r="I161" s="34"/>
      <c r="J161" s="34"/>
      <c r="K161" s="34"/>
      <c r="L161" s="38"/>
      <c r="M161" s="233"/>
      <c r="N161" s="234"/>
      <c r="O161" s="84"/>
      <c r="P161" s="84"/>
      <c r="Q161" s="84"/>
      <c r="R161" s="84"/>
      <c r="S161" s="84"/>
      <c r="T161" s="85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152</v>
      </c>
      <c r="AU161" s="17" t="s">
        <v>84</v>
      </c>
    </row>
    <row r="162" s="13" customFormat="1">
      <c r="A162" s="13"/>
      <c r="B162" s="235"/>
      <c r="C162" s="236"/>
      <c r="D162" s="231" t="s">
        <v>159</v>
      </c>
      <c r="E162" s="237" t="s">
        <v>1</v>
      </c>
      <c r="F162" s="238" t="s">
        <v>162</v>
      </c>
      <c r="G162" s="236"/>
      <c r="H162" s="237" t="s">
        <v>1</v>
      </c>
      <c r="I162" s="236"/>
      <c r="J162" s="236"/>
      <c r="K162" s="236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159</v>
      </c>
      <c r="AU162" s="243" t="s">
        <v>84</v>
      </c>
      <c r="AV162" s="13" t="s">
        <v>82</v>
      </c>
      <c r="AW162" s="13" t="s">
        <v>32</v>
      </c>
      <c r="AX162" s="13" t="s">
        <v>75</v>
      </c>
      <c r="AY162" s="243" t="s">
        <v>143</v>
      </c>
    </row>
    <row r="163" s="14" customFormat="1">
      <c r="A163" s="14"/>
      <c r="B163" s="244"/>
      <c r="C163" s="245"/>
      <c r="D163" s="231" t="s">
        <v>159</v>
      </c>
      <c r="E163" s="246" t="s">
        <v>108</v>
      </c>
      <c r="F163" s="247" t="s">
        <v>254</v>
      </c>
      <c r="G163" s="245"/>
      <c r="H163" s="248">
        <v>25.399999999999999</v>
      </c>
      <c r="I163" s="245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159</v>
      </c>
      <c r="AU163" s="253" t="s">
        <v>84</v>
      </c>
      <c r="AV163" s="14" t="s">
        <v>84</v>
      </c>
      <c r="AW163" s="14" t="s">
        <v>32</v>
      </c>
      <c r="AX163" s="14" t="s">
        <v>82</v>
      </c>
      <c r="AY163" s="253" t="s">
        <v>143</v>
      </c>
    </row>
    <row r="164" s="2" customFormat="1" ht="16.5" customHeight="1">
      <c r="A164" s="32"/>
      <c r="B164" s="33"/>
      <c r="C164" s="219" t="s">
        <v>199</v>
      </c>
      <c r="D164" s="219" t="s">
        <v>145</v>
      </c>
      <c r="E164" s="220" t="s">
        <v>200</v>
      </c>
      <c r="F164" s="221" t="s">
        <v>201</v>
      </c>
      <c r="G164" s="222" t="s">
        <v>202</v>
      </c>
      <c r="H164" s="223">
        <v>42.299999999999997</v>
      </c>
      <c r="I164" s="224">
        <v>26.199999999999999</v>
      </c>
      <c r="J164" s="224">
        <f>ROUND(I164*H164,2)</f>
        <v>1108.26</v>
      </c>
      <c r="K164" s="221" t="s">
        <v>156</v>
      </c>
      <c r="L164" s="38"/>
      <c r="M164" s="225" t="s">
        <v>1</v>
      </c>
      <c r="N164" s="226" t="s">
        <v>40</v>
      </c>
      <c r="O164" s="227">
        <v>0.025000000000000001</v>
      </c>
      <c r="P164" s="227">
        <f>O164*H164</f>
        <v>1.0574999999999999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9" t="s">
        <v>150</v>
      </c>
      <c r="AT164" s="229" t="s">
        <v>145</v>
      </c>
      <c r="AU164" s="229" t="s">
        <v>84</v>
      </c>
      <c r="AY164" s="17" t="s">
        <v>143</v>
      </c>
      <c r="BE164" s="230">
        <f>IF(N164="základní",J164,0)</f>
        <v>1108.26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82</v>
      </c>
      <c r="BK164" s="230">
        <f>ROUND(I164*H164,2)</f>
        <v>1108.26</v>
      </c>
      <c r="BL164" s="17" t="s">
        <v>150</v>
      </c>
      <c r="BM164" s="229" t="s">
        <v>267</v>
      </c>
    </row>
    <row r="165" s="2" customFormat="1">
      <c r="A165" s="32"/>
      <c r="B165" s="33"/>
      <c r="C165" s="34"/>
      <c r="D165" s="231" t="s">
        <v>152</v>
      </c>
      <c r="E165" s="34"/>
      <c r="F165" s="232" t="s">
        <v>204</v>
      </c>
      <c r="G165" s="34"/>
      <c r="H165" s="34"/>
      <c r="I165" s="34"/>
      <c r="J165" s="34"/>
      <c r="K165" s="34"/>
      <c r="L165" s="38"/>
      <c r="M165" s="233"/>
      <c r="N165" s="234"/>
      <c r="O165" s="84"/>
      <c r="P165" s="84"/>
      <c r="Q165" s="84"/>
      <c r="R165" s="84"/>
      <c r="S165" s="84"/>
      <c r="T165" s="85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152</v>
      </c>
      <c r="AU165" s="17" t="s">
        <v>84</v>
      </c>
    </row>
    <row r="166" s="13" customFormat="1">
      <c r="A166" s="13"/>
      <c r="B166" s="235"/>
      <c r="C166" s="236"/>
      <c r="D166" s="231" t="s">
        <v>159</v>
      </c>
      <c r="E166" s="237" t="s">
        <v>1</v>
      </c>
      <c r="F166" s="238" t="s">
        <v>205</v>
      </c>
      <c r="G166" s="236"/>
      <c r="H166" s="237" t="s">
        <v>1</v>
      </c>
      <c r="I166" s="236"/>
      <c r="J166" s="236"/>
      <c r="K166" s="236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84</v>
      </c>
      <c r="AV166" s="13" t="s">
        <v>82</v>
      </c>
      <c r="AW166" s="13" t="s">
        <v>32</v>
      </c>
      <c r="AX166" s="13" t="s">
        <v>75</v>
      </c>
      <c r="AY166" s="243" t="s">
        <v>143</v>
      </c>
    </row>
    <row r="167" s="14" customFormat="1">
      <c r="A167" s="14"/>
      <c r="B167" s="244"/>
      <c r="C167" s="245"/>
      <c r="D167" s="231" t="s">
        <v>159</v>
      </c>
      <c r="E167" s="246" t="s">
        <v>1</v>
      </c>
      <c r="F167" s="247" t="s">
        <v>268</v>
      </c>
      <c r="G167" s="245"/>
      <c r="H167" s="248">
        <v>42.299999999999997</v>
      </c>
      <c r="I167" s="245"/>
      <c r="J167" s="245"/>
      <c r="K167" s="245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159</v>
      </c>
      <c r="AU167" s="253" t="s">
        <v>84</v>
      </c>
      <c r="AV167" s="14" t="s">
        <v>84</v>
      </c>
      <c r="AW167" s="14" t="s">
        <v>32</v>
      </c>
      <c r="AX167" s="14" t="s">
        <v>82</v>
      </c>
      <c r="AY167" s="253" t="s">
        <v>143</v>
      </c>
    </row>
    <row r="168" s="2" customFormat="1" ht="16.5" customHeight="1">
      <c r="A168" s="32"/>
      <c r="B168" s="33"/>
      <c r="C168" s="219" t="s">
        <v>207</v>
      </c>
      <c r="D168" s="219" t="s">
        <v>145</v>
      </c>
      <c r="E168" s="220" t="s">
        <v>208</v>
      </c>
      <c r="F168" s="221" t="s">
        <v>209</v>
      </c>
      <c r="G168" s="222" t="s">
        <v>202</v>
      </c>
      <c r="H168" s="223">
        <v>94.400000000000006</v>
      </c>
      <c r="I168" s="224">
        <v>84.799999999999997</v>
      </c>
      <c r="J168" s="224">
        <f>ROUND(I168*H168,2)</f>
        <v>8005.1199999999999</v>
      </c>
      <c r="K168" s="221" t="s">
        <v>156</v>
      </c>
      <c r="L168" s="38"/>
      <c r="M168" s="225" t="s">
        <v>1</v>
      </c>
      <c r="N168" s="226" t="s">
        <v>40</v>
      </c>
      <c r="O168" s="227">
        <v>0.080000000000000002</v>
      </c>
      <c r="P168" s="227">
        <f>O168*H168</f>
        <v>7.5520000000000005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29" t="s">
        <v>150</v>
      </c>
      <c r="AT168" s="229" t="s">
        <v>145</v>
      </c>
      <c r="AU168" s="229" t="s">
        <v>84</v>
      </c>
      <c r="AY168" s="17" t="s">
        <v>143</v>
      </c>
      <c r="BE168" s="230">
        <f>IF(N168="základní",J168,0)</f>
        <v>8005.1199999999999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82</v>
      </c>
      <c r="BK168" s="230">
        <f>ROUND(I168*H168,2)</f>
        <v>8005.1199999999999</v>
      </c>
      <c r="BL168" s="17" t="s">
        <v>150</v>
      </c>
      <c r="BM168" s="229" t="s">
        <v>269</v>
      </c>
    </row>
    <row r="169" s="2" customFormat="1">
      <c r="A169" s="32"/>
      <c r="B169" s="33"/>
      <c r="C169" s="34"/>
      <c r="D169" s="231" t="s">
        <v>152</v>
      </c>
      <c r="E169" s="34"/>
      <c r="F169" s="232" t="s">
        <v>211</v>
      </c>
      <c r="G169" s="34"/>
      <c r="H169" s="34"/>
      <c r="I169" s="34"/>
      <c r="J169" s="34"/>
      <c r="K169" s="34"/>
      <c r="L169" s="38"/>
      <c r="M169" s="233"/>
      <c r="N169" s="234"/>
      <c r="O169" s="84"/>
      <c r="P169" s="84"/>
      <c r="Q169" s="84"/>
      <c r="R169" s="84"/>
      <c r="S169" s="84"/>
      <c r="T169" s="85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152</v>
      </c>
      <c r="AU169" s="17" t="s">
        <v>84</v>
      </c>
    </row>
    <row r="170" s="13" customFormat="1">
      <c r="A170" s="13"/>
      <c r="B170" s="235"/>
      <c r="C170" s="236"/>
      <c r="D170" s="231" t="s">
        <v>159</v>
      </c>
      <c r="E170" s="237" t="s">
        <v>1</v>
      </c>
      <c r="F170" s="238" t="s">
        <v>160</v>
      </c>
      <c r="G170" s="236"/>
      <c r="H170" s="237" t="s">
        <v>1</v>
      </c>
      <c r="I170" s="236"/>
      <c r="J170" s="236"/>
      <c r="K170" s="236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159</v>
      </c>
      <c r="AU170" s="243" t="s">
        <v>84</v>
      </c>
      <c r="AV170" s="13" t="s">
        <v>82</v>
      </c>
      <c r="AW170" s="13" t="s">
        <v>32</v>
      </c>
      <c r="AX170" s="13" t="s">
        <v>75</v>
      </c>
      <c r="AY170" s="243" t="s">
        <v>143</v>
      </c>
    </row>
    <row r="171" s="14" customFormat="1">
      <c r="A171" s="14"/>
      <c r="B171" s="244"/>
      <c r="C171" s="245"/>
      <c r="D171" s="231" t="s">
        <v>159</v>
      </c>
      <c r="E171" s="246" t="s">
        <v>1</v>
      </c>
      <c r="F171" s="247" t="s">
        <v>270</v>
      </c>
      <c r="G171" s="245"/>
      <c r="H171" s="248">
        <v>94.400000000000006</v>
      </c>
      <c r="I171" s="245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159</v>
      </c>
      <c r="AU171" s="253" t="s">
        <v>84</v>
      </c>
      <c r="AV171" s="14" t="s">
        <v>84</v>
      </c>
      <c r="AW171" s="14" t="s">
        <v>32</v>
      </c>
      <c r="AX171" s="14" t="s">
        <v>82</v>
      </c>
      <c r="AY171" s="253" t="s">
        <v>143</v>
      </c>
    </row>
    <row r="172" s="12" customFormat="1" ht="22.8" customHeight="1">
      <c r="A172" s="12"/>
      <c r="B172" s="204"/>
      <c r="C172" s="205"/>
      <c r="D172" s="206" t="s">
        <v>74</v>
      </c>
      <c r="E172" s="217" t="s">
        <v>150</v>
      </c>
      <c r="F172" s="217" t="s">
        <v>213</v>
      </c>
      <c r="G172" s="205"/>
      <c r="H172" s="205"/>
      <c r="I172" s="205"/>
      <c r="J172" s="218">
        <f>BK172</f>
        <v>106836</v>
      </c>
      <c r="K172" s="205"/>
      <c r="L172" s="209"/>
      <c r="M172" s="210"/>
      <c r="N172" s="211"/>
      <c r="O172" s="211"/>
      <c r="P172" s="212">
        <f>SUM(P173:P188)</f>
        <v>74.691000000000002</v>
      </c>
      <c r="Q172" s="211"/>
      <c r="R172" s="212">
        <f>SUM(R173:R188)</f>
        <v>66.604199999999992</v>
      </c>
      <c r="S172" s="211"/>
      <c r="T172" s="213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82</v>
      </c>
      <c r="AT172" s="215" t="s">
        <v>74</v>
      </c>
      <c r="AU172" s="215" t="s">
        <v>82</v>
      </c>
      <c r="AY172" s="214" t="s">
        <v>143</v>
      </c>
      <c r="BK172" s="216">
        <f>SUM(BK173:BK188)</f>
        <v>106836</v>
      </c>
    </row>
    <row r="173" s="2" customFormat="1" ht="21.75" customHeight="1">
      <c r="A173" s="32"/>
      <c r="B173" s="33"/>
      <c r="C173" s="219" t="s">
        <v>214</v>
      </c>
      <c r="D173" s="219" t="s">
        <v>145</v>
      </c>
      <c r="E173" s="220" t="s">
        <v>215</v>
      </c>
      <c r="F173" s="221" t="s">
        <v>216</v>
      </c>
      <c r="G173" s="222" t="s">
        <v>109</v>
      </c>
      <c r="H173" s="223">
        <v>5.7000000000000002</v>
      </c>
      <c r="I173" s="224">
        <v>1220</v>
      </c>
      <c r="J173" s="224">
        <f>ROUND(I173*H173,2)</f>
        <v>6954</v>
      </c>
      <c r="K173" s="221" t="s">
        <v>156</v>
      </c>
      <c r="L173" s="38"/>
      <c r="M173" s="225" t="s">
        <v>1</v>
      </c>
      <c r="N173" s="226" t="s">
        <v>40</v>
      </c>
      <c r="O173" s="227">
        <v>0.11500000000000001</v>
      </c>
      <c r="P173" s="227">
        <f>O173*H173</f>
        <v>0.65550000000000008</v>
      </c>
      <c r="Q173" s="227">
        <v>1.8899999999999999</v>
      </c>
      <c r="R173" s="227">
        <f>Q173*H173</f>
        <v>10.773</v>
      </c>
      <c r="S173" s="227">
        <v>0</v>
      </c>
      <c r="T173" s="22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9" t="s">
        <v>150</v>
      </c>
      <c r="AT173" s="229" t="s">
        <v>145</v>
      </c>
      <c r="AU173" s="229" t="s">
        <v>84</v>
      </c>
      <c r="AY173" s="17" t="s">
        <v>143</v>
      </c>
      <c r="BE173" s="230">
        <f>IF(N173="základní",J173,0)</f>
        <v>6954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82</v>
      </c>
      <c r="BK173" s="230">
        <f>ROUND(I173*H173,2)</f>
        <v>6954</v>
      </c>
      <c r="BL173" s="17" t="s">
        <v>150</v>
      </c>
      <c r="BM173" s="229" t="s">
        <v>271</v>
      </c>
    </row>
    <row r="174" s="2" customFormat="1">
      <c r="A174" s="32"/>
      <c r="B174" s="33"/>
      <c r="C174" s="34"/>
      <c r="D174" s="231" t="s">
        <v>152</v>
      </c>
      <c r="E174" s="34"/>
      <c r="F174" s="232" t="s">
        <v>218</v>
      </c>
      <c r="G174" s="34"/>
      <c r="H174" s="34"/>
      <c r="I174" s="34"/>
      <c r="J174" s="34"/>
      <c r="K174" s="34"/>
      <c r="L174" s="38"/>
      <c r="M174" s="233"/>
      <c r="N174" s="234"/>
      <c r="O174" s="84"/>
      <c r="P174" s="84"/>
      <c r="Q174" s="84"/>
      <c r="R174" s="84"/>
      <c r="S174" s="84"/>
      <c r="T174" s="85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152</v>
      </c>
      <c r="AU174" s="17" t="s">
        <v>84</v>
      </c>
    </row>
    <row r="175" s="13" customFormat="1">
      <c r="A175" s="13"/>
      <c r="B175" s="235"/>
      <c r="C175" s="236"/>
      <c r="D175" s="231" t="s">
        <v>159</v>
      </c>
      <c r="E175" s="237" t="s">
        <v>1</v>
      </c>
      <c r="F175" s="238" t="s">
        <v>272</v>
      </c>
      <c r="G175" s="236"/>
      <c r="H175" s="237" t="s">
        <v>1</v>
      </c>
      <c r="I175" s="236"/>
      <c r="J175" s="236"/>
      <c r="K175" s="236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159</v>
      </c>
      <c r="AU175" s="243" t="s">
        <v>84</v>
      </c>
      <c r="AV175" s="13" t="s">
        <v>82</v>
      </c>
      <c r="AW175" s="13" t="s">
        <v>32</v>
      </c>
      <c r="AX175" s="13" t="s">
        <v>75</v>
      </c>
      <c r="AY175" s="243" t="s">
        <v>143</v>
      </c>
    </row>
    <row r="176" s="14" customFormat="1">
      <c r="A176" s="14"/>
      <c r="B176" s="244"/>
      <c r="C176" s="245"/>
      <c r="D176" s="231" t="s">
        <v>159</v>
      </c>
      <c r="E176" s="246" t="s">
        <v>1</v>
      </c>
      <c r="F176" s="247" t="s">
        <v>273</v>
      </c>
      <c r="G176" s="245"/>
      <c r="H176" s="248">
        <v>5.7000000000000002</v>
      </c>
      <c r="I176" s="245"/>
      <c r="J176" s="245"/>
      <c r="K176" s="245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159</v>
      </c>
      <c r="AU176" s="253" t="s">
        <v>84</v>
      </c>
      <c r="AV176" s="14" t="s">
        <v>84</v>
      </c>
      <c r="AW176" s="14" t="s">
        <v>32</v>
      </c>
      <c r="AX176" s="14" t="s">
        <v>82</v>
      </c>
      <c r="AY176" s="253" t="s">
        <v>143</v>
      </c>
    </row>
    <row r="177" s="2" customFormat="1" ht="21.75" customHeight="1">
      <c r="A177" s="32"/>
      <c r="B177" s="33"/>
      <c r="C177" s="219" t="s">
        <v>8</v>
      </c>
      <c r="D177" s="219" t="s">
        <v>145</v>
      </c>
      <c r="E177" s="220" t="s">
        <v>221</v>
      </c>
      <c r="F177" s="221" t="s">
        <v>222</v>
      </c>
      <c r="G177" s="222" t="s">
        <v>109</v>
      </c>
      <c r="H177" s="223">
        <v>11.4</v>
      </c>
      <c r="I177" s="224">
        <v>3300</v>
      </c>
      <c r="J177" s="224">
        <f>ROUND(I177*H177,2)</f>
        <v>37620</v>
      </c>
      <c r="K177" s="221" t="s">
        <v>156</v>
      </c>
      <c r="L177" s="38"/>
      <c r="M177" s="225" t="s">
        <v>1</v>
      </c>
      <c r="N177" s="226" t="s">
        <v>40</v>
      </c>
      <c r="O177" s="227">
        <v>2.54</v>
      </c>
      <c r="P177" s="227">
        <f>O177*H177</f>
        <v>28.956000000000003</v>
      </c>
      <c r="Q177" s="227">
        <v>1.8480000000000001</v>
      </c>
      <c r="R177" s="227">
        <f>Q177*H177</f>
        <v>21.067200000000003</v>
      </c>
      <c r="S177" s="227">
        <v>0</v>
      </c>
      <c r="T177" s="22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9" t="s">
        <v>150</v>
      </c>
      <c r="AT177" s="229" t="s">
        <v>145</v>
      </c>
      <c r="AU177" s="229" t="s">
        <v>84</v>
      </c>
      <c r="AY177" s="17" t="s">
        <v>143</v>
      </c>
      <c r="BE177" s="230">
        <f>IF(N177="základní",J177,0)</f>
        <v>37620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82</v>
      </c>
      <c r="BK177" s="230">
        <f>ROUND(I177*H177,2)</f>
        <v>37620</v>
      </c>
      <c r="BL177" s="17" t="s">
        <v>150</v>
      </c>
      <c r="BM177" s="229" t="s">
        <v>274</v>
      </c>
    </row>
    <row r="178" s="2" customFormat="1">
      <c r="A178" s="32"/>
      <c r="B178" s="33"/>
      <c r="C178" s="34"/>
      <c r="D178" s="231" t="s">
        <v>152</v>
      </c>
      <c r="E178" s="34"/>
      <c r="F178" s="232" t="s">
        <v>224</v>
      </c>
      <c r="G178" s="34"/>
      <c r="H178" s="34"/>
      <c r="I178" s="34"/>
      <c r="J178" s="34"/>
      <c r="K178" s="34"/>
      <c r="L178" s="38"/>
      <c r="M178" s="233"/>
      <c r="N178" s="234"/>
      <c r="O178" s="84"/>
      <c r="P178" s="84"/>
      <c r="Q178" s="84"/>
      <c r="R178" s="84"/>
      <c r="S178" s="84"/>
      <c r="T178" s="85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152</v>
      </c>
      <c r="AU178" s="17" t="s">
        <v>84</v>
      </c>
    </row>
    <row r="179" s="13" customFormat="1">
      <c r="A179" s="13"/>
      <c r="B179" s="235"/>
      <c r="C179" s="236"/>
      <c r="D179" s="231" t="s">
        <v>159</v>
      </c>
      <c r="E179" s="237" t="s">
        <v>1</v>
      </c>
      <c r="F179" s="238" t="s">
        <v>275</v>
      </c>
      <c r="G179" s="236"/>
      <c r="H179" s="237" t="s">
        <v>1</v>
      </c>
      <c r="I179" s="236"/>
      <c r="J179" s="236"/>
      <c r="K179" s="236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159</v>
      </c>
      <c r="AU179" s="243" t="s">
        <v>84</v>
      </c>
      <c r="AV179" s="13" t="s">
        <v>82</v>
      </c>
      <c r="AW179" s="13" t="s">
        <v>32</v>
      </c>
      <c r="AX179" s="13" t="s">
        <v>75</v>
      </c>
      <c r="AY179" s="243" t="s">
        <v>143</v>
      </c>
    </row>
    <row r="180" s="14" customFormat="1">
      <c r="A180" s="14"/>
      <c r="B180" s="244"/>
      <c r="C180" s="245"/>
      <c r="D180" s="231" t="s">
        <v>159</v>
      </c>
      <c r="E180" s="246" t="s">
        <v>1</v>
      </c>
      <c r="F180" s="247" t="s">
        <v>276</v>
      </c>
      <c r="G180" s="245"/>
      <c r="H180" s="248">
        <v>11.4</v>
      </c>
      <c r="I180" s="245"/>
      <c r="J180" s="245"/>
      <c r="K180" s="245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159</v>
      </c>
      <c r="AU180" s="253" t="s">
        <v>84</v>
      </c>
      <c r="AV180" s="14" t="s">
        <v>84</v>
      </c>
      <c r="AW180" s="14" t="s">
        <v>32</v>
      </c>
      <c r="AX180" s="14" t="s">
        <v>82</v>
      </c>
      <c r="AY180" s="253" t="s">
        <v>143</v>
      </c>
    </row>
    <row r="181" s="2" customFormat="1" ht="21.75" customHeight="1">
      <c r="A181" s="32"/>
      <c r="B181" s="33"/>
      <c r="C181" s="219" t="s">
        <v>227</v>
      </c>
      <c r="D181" s="219" t="s">
        <v>145</v>
      </c>
      <c r="E181" s="220" t="s">
        <v>228</v>
      </c>
      <c r="F181" s="221" t="s">
        <v>229</v>
      </c>
      <c r="G181" s="222" t="s">
        <v>109</v>
      </c>
      <c r="H181" s="223">
        <v>4.5</v>
      </c>
      <c r="I181" s="224">
        <v>3500</v>
      </c>
      <c r="J181" s="224">
        <f>ROUND(I181*H181,2)</f>
        <v>15750</v>
      </c>
      <c r="K181" s="221" t="s">
        <v>156</v>
      </c>
      <c r="L181" s="38"/>
      <c r="M181" s="225" t="s">
        <v>1</v>
      </c>
      <c r="N181" s="226" t="s">
        <v>40</v>
      </c>
      <c r="O181" s="227">
        <v>2.7469999999999999</v>
      </c>
      <c r="P181" s="227">
        <f>O181*H181</f>
        <v>12.3615</v>
      </c>
      <c r="Q181" s="227">
        <v>1.8480000000000001</v>
      </c>
      <c r="R181" s="227">
        <f>Q181*H181</f>
        <v>8.3160000000000007</v>
      </c>
      <c r="S181" s="227">
        <v>0</v>
      </c>
      <c r="T181" s="22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29" t="s">
        <v>150</v>
      </c>
      <c r="AT181" s="229" t="s">
        <v>145</v>
      </c>
      <c r="AU181" s="229" t="s">
        <v>84</v>
      </c>
      <c r="AY181" s="17" t="s">
        <v>143</v>
      </c>
      <c r="BE181" s="230">
        <f>IF(N181="základní",J181,0)</f>
        <v>15750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82</v>
      </c>
      <c r="BK181" s="230">
        <f>ROUND(I181*H181,2)</f>
        <v>15750</v>
      </c>
      <c r="BL181" s="17" t="s">
        <v>150</v>
      </c>
      <c r="BM181" s="229" t="s">
        <v>277</v>
      </c>
    </row>
    <row r="182" s="2" customFormat="1">
      <c r="A182" s="32"/>
      <c r="B182" s="33"/>
      <c r="C182" s="34"/>
      <c r="D182" s="231" t="s">
        <v>152</v>
      </c>
      <c r="E182" s="34"/>
      <c r="F182" s="232" t="s">
        <v>231</v>
      </c>
      <c r="G182" s="34"/>
      <c r="H182" s="34"/>
      <c r="I182" s="34"/>
      <c r="J182" s="34"/>
      <c r="K182" s="34"/>
      <c r="L182" s="38"/>
      <c r="M182" s="233"/>
      <c r="N182" s="234"/>
      <c r="O182" s="84"/>
      <c r="P182" s="84"/>
      <c r="Q182" s="84"/>
      <c r="R182" s="84"/>
      <c r="S182" s="84"/>
      <c r="T182" s="85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152</v>
      </c>
      <c r="AU182" s="17" t="s">
        <v>84</v>
      </c>
    </row>
    <row r="183" s="13" customFormat="1">
      <c r="A183" s="13"/>
      <c r="B183" s="235"/>
      <c r="C183" s="236"/>
      <c r="D183" s="231" t="s">
        <v>159</v>
      </c>
      <c r="E183" s="237" t="s">
        <v>1</v>
      </c>
      <c r="F183" s="238" t="s">
        <v>232</v>
      </c>
      <c r="G183" s="236"/>
      <c r="H183" s="237" t="s">
        <v>1</v>
      </c>
      <c r="I183" s="236"/>
      <c r="J183" s="236"/>
      <c r="K183" s="236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159</v>
      </c>
      <c r="AU183" s="243" t="s">
        <v>84</v>
      </c>
      <c r="AV183" s="13" t="s">
        <v>82</v>
      </c>
      <c r="AW183" s="13" t="s">
        <v>32</v>
      </c>
      <c r="AX183" s="13" t="s">
        <v>75</v>
      </c>
      <c r="AY183" s="243" t="s">
        <v>143</v>
      </c>
    </row>
    <row r="184" s="14" customFormat="1">
      <c r="A184" s="14"/>
      <c r="B184" s="244"/>
      <c r="C184" s="245"/>
      <c r="D184" s="231" t="s">
        <v>159</v>
      </c>
      <c r="E184" s="246" t="s">
        <v>1</v>
      </c>
      <c r="F184" s="247" t="s">
        <v>233</v>
      </c>
      <c r="G184" s="245"/>
      <c r="H184" s="248">
        <v>4.5</v>
      </c>
      <c r="I184" s="245"/>
      <c r="J184" s="245"/>
      <c r="K184" s="245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159</v>
      </c>
      <c r="AU184" s="253" t="s">
        <v>84</v>
      </c>
      <c r="AV184" s="14" t="s">
        <v>84</v>
      </c>
      <c r="AW184" s="14" t="s">
        <v>32</v>
      </c>
      <c r="AX184" s="14" t="s">
        <v>82</v>
      </c>
      <c r="AY184" s="253" t="s">
        <v>143</v>
      </c>
    </row>
    <row r="185" s="2" customFormat="1" ht="16.5" customHeight="1">
      <c r="A185" s="32"/>
      <c r="B185" s="33"/>
      <c r="C185" s="219" t="s">
        <v>234</v>
      </c>
      <c r="D185" s="219" t="s">
        <v>145</v>
      </c>
      <c r="E185" s="220" t="s">
        <v>235</v>
      </c>
      <c r="F185" s="221" t="s">
        <v>236</v>
      </c>
      <c r="G185" s="222" t="s">
        <v>109</v>
      </c>
      <c r="H185" s="223">
        <v>11.4</v>
      </c>
      <c r="I185" s="224">
        <v>4080</v>
      </c>
      <c r="J185" s="224">
        <f>ROUND(I185*H185,2)</f>
        <v>46512</v>
      </c>
      <c r="K185" s="221" t="s">
        <v>156</v>
      </c>
      <c r="L185" s="38"/>
      <c r="M185" s="225" t="s">
        <v>1</v>
      </c>
      <c r="N185" s="226" t="s">
        <v>40</v>
      </c>
      <c r="O185" s="227">
        <v>2.8700000000000001</v>
      </c>
      <c r="P185" s="227">
        <f>O185*H185</f>
        <v>32.718000000000004</v>
      </c>
      <c r="Q185" s="227">
        <v>2.3199999999999998</v>
      </c>
      <c r="R185" s="227">
        <f>Q185*H185</f>
        <v>26.448</v>
      </c>
      <c r="S185" s="227">
        <v>0</v>
      </c>
      <c r="T185" s="22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29" t="s">
        <v>150</v>
      </c>
      <c r="AT185" s="229" t="s">
        <v>145</v>
      </c>
      <c r="AU185" s="229" t="s">
        <v>84</v>
      </c>
      <c r="AY185" s="17" t="s">
        <v>143</v>
      </c>
      <c r="BE185" s="230">
        <f>IF(N185="základní",J185,0)</f>
        <v>46512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82</v>
      </c>
      <c r="BK185" s="230">
        <f>ROUND(I185*H185,2)</f>
        <v>46512</v>
      </c>
      <c r="BL185" s="17" t="s">
        <v>150</v>
      </c>
      <c r="BM185" s="229" t="s">
        <v>278</v>
      </c>
    </row>
    <row r="186" s="2" customFormat="1">
      <c r="A186" s="32"/>
      <c r="B186" s="33"/>
      <c r="C186" s="34"/>
      <c r="D186" s="231" t="s">
        <v>152</v>
      </c>
      <c r="E186" s="34"/>
      <c r="F186" s="232" t="s">
        <v>238</v>
      </c>
      <c r="G186" s="34"/>
      <c r="H186" s="34"/>
      <c r="I186" s="34"/>
      <c r="J186" s="34"/>
      <c r="K186" s="34"/>
      <c r="L186" s="38"/>
      <c r="M186" s="233"/>
      <c r="N186" s="234"/>
      <c r="O186" s="84"/>
      <c r="P186" s="84"/>
      <c r="Q186" s="84"/>
      <c r="R186" s="84"/>
      <c r="S186" s="84"/>
      <c r="T186" s="85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152</v>
      </c>
      <c r="AU186" s="17" t="s">
        <v>84</v>
      </c>
    </row>
    <row r="187" s="13" customFormat="1">
      <c r="A187" s="13"/>
      <c r="B187" s="235"/>
      <c r="C187" s="236"/>
      <c r="D187" s="231" t="s">
        <v>159</v>
      </c>
      <c r="E187" s="237" t="s">
        <v>1</v>
      </c>
      <c r="F187" s="238" t="s">
        <v>272</v>
      </c>
      <c r="G187" s="236"/>
      <c r="H187" s="237" t="s">
        <v>1</v>
      </c>
      <c r="I187" s="236"/>
      <c r="J187" s="236"/>
      <c r="K187" s="236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159</v>
      </c>
      <c r="AU187" s="243" t="s">
        <v>84</v>
      </c>
      <c r="AV187" s="13" t="s">
        <v>82</v>
      </c>
      <c r="AW187" s="13" t="s">
        <v>32</v>
      </c>
      <c r="AX187" s="13" t="s">
        <v>75</v>
      </c>
      <c r="AY187" s="243" t="s">
        <v>143</v>
      </c>
    </row>
    <row r="188" s="14" customFormat="1">
      <c r="A188" s="14"/>
      <c r="B188" s="244"/>
      <c r="C188" s="245"/>
      <c r="D188" s="231" t="s">
        <v>159</v>
      </c>
      <c r="E188" s="246" t="s">
        <v>1</v>
      </c>
      <c r="F188" s="247" t="s">
        <v>276</v>
      </c>
      <c r="G188" s="245"/>
      <c r="H188" s="248">
        <v>11.4</v>
      </c>
      <c r="I188" s="245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159</v>
      </c>
      <c r="AU188" s="253" t="s">
        <v>84</v>
      </c>
      <c r="AV188" s="14" t="s">
        <v>84</v>
      </c>
      <c r="AW188" s="14" t="s">
        <v>32</v>
      </c>
      <c r="AX188" s="14" t="s">
        <v>82</v>
      </c>
      <c r="AY188" s="253" t="s">
        <v>143</v>
      </c>
    </row>
    <row r="189" s="12" customFormat="1" ht="22.8" customHeight="1">
      <c r="A189" s="12"/>
      <c r="B189" s="204"/>
      <c r="C189" s="205"/>
      <c r="D189" s="206" t="s">
        <v>74</v>
      </c>
      <c r="E189" s="217" t="s">
        <v>239</v>
      </c>
      <c r="F189" s="217" t="s">
        <v>240</v>
      </c>
      <c r="G189" s="205"/>
      <c r="H189" s="205"/>
      <c r="I189" s="205"/>
      <c r="J189" s="218">
        <f>BK189</f>
        <v>60614.400000000001</v>
      </c>
      <c r="K189" s="205"/>
      <c r="L189" s="209"/>
      <c r="M189" s="210"/>
      <c r="N189" s="211"/>
      <c r="O189" s="211"/>
      <c r="P189" s="212">
        <f>SUM(P190:P193)</f>
        <v>0</v>
      </c>
      <c r="Q189" s="211"/>
      <c r="R189" s="212">
        <f>SUM(R190:R193)</f>
        <v>0</v>
      </c>
      <c r="S189" s="211"/>
      <c r="T189" s="213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82</v>
      </c>
      <c r="AT189" s="215" t="s">
        <v>74</v>
      </c>
      <c r="AU189" s="215" t="s">
        <v>82</v>
      </c>
      <c r="AY189" s="214" t="s">
        <v>143</v>
      </c>
      <c r="BK189" s="216">
        <f>SUM(BK190:BK193)</f>
        <v>60614.400000000001</v>
      </c>
    </row>
    <row r="190" s="2" customFormat="1" ht="24.15" customHeight="1">
      <c r="A190" s="32"/>
      <c r="B190" s="33"/>
      <c r="C190" s="219" t="s">
        <v>241</v>
      </c>
      <c r="D190" s="219" t="s">
        <v>145</v>
      </c>
      <c r="E190" s="220" t="s">
        <v>242</v>
      </c>
      <c r="F190" s="221" t="s">
        <v>243</v>
      </c>
      <c r="G190" s="222" t="s">
        <v>244</v>
      </c>
      <c r="H190" s="223">
        <v>172.19999999999999</v>
      </c>
      <c r="I190" s="224">
        <v>352</v>
      </c>
      <c r="J190" s="224">
        <f>ROUND(I190*H190,2)</f>
        <v>60614.400000000001</v>
      </c>
      <c r="K190" s="221" t="s">
        <v>156</v>
      </c>
      <c r="L190" s="38"/>
      <c r="M190" s="225" t="s">
        <v>1</v>
      </c>
      <c r="N190" s="226" t="s">
        <v>40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29" t="s">
        <v>150</v>
      </c>
      <c r="AT190" s="229" t="s">
        <v>145</v>
      </c>
      <c r="AU190" s="229" t="s">
        <v>84</v>
      </c>
      <c r="AY190" s="17" t="s">
        <v>143</v>
      </c>
      <c r="BE190" s="230">
        <f>IF(N190="základní",J190,0)</f>
        <v>60614.400000000001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82</v>
      </c>
      <c r="BK190" s="230">
        <f>ROUND(I190*H190,2)</f>
        <v>60614.400000000001</v>
      </c>
      <c r="BL190" s="17" t="s">
        <v>150</v>
      </c>
      <c r="BM190" s="229" t="s">
        <v>279</v>
      </c>
    </row>
    <row r="191" s="2" customFormat="1">
      <c r="A191" s="32"/>
      <c r="B191" s="33"/>
      <c r="C191" s="34"/>
      <c r="D191" s="231" t="s">
        <v>152</v>
      </c>
      <c r="E191" s="34"/>
      <c r="F191" s="232" t="s">
        <v>243</v>
      </c>
      <c r="G191" s="34"/>
      <c r="H191" s="34"/>
      <c r="I191" s="34"/>
      <c r="J191" s="34"/>
      <c r="K191" s="34"/>
      <c r="L191" s="38"/>
      <c r="M191" s="233"/>
      <c r="N191" s="234"/>
      <c r="O191" s="84"/>
      <c r="P191" s="84"/>
      <c r="Q191" s="84"/>
      <c r="R191" s="84"/>
      <c r="S191" s="84"/>
      <c r="T191" s="85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152</v>
      </c>
      <c r="AU191" s="17" t="s">
        <v>84</v>
      </c>
    </row>
    <row r="192" s="13" customFormat="1">
      <c r="A192" s="13"/>
      <c r="B192" s="235"/>
      <c r="C192" s="236"/>
      <c r="D192" s="231" t="s">
        <v>159</v>
      </c>
      <c r="E192" s="237" t="s">
        <v>1</v>
      </c>
      <c r="F192" s="238" t="s">
        <v>175</v>
      </c>
      <c r="G192" s="236"/>
      <c r="H192" s="237" t="s">
        <v>1</v>
      </c>
      <c r="I192" s="236"/>
      <c r="J192" s="236"/>
      <c r="K192" s="236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159</v>
      </c>
      <c r="AU192" s="243" t="s">
        <v>84</v>
      </c>
      <c r="AV192" s="13" t="s">
        <v>82</v>
      </c>
      <c r="AW192" s="13" t="s">
        <v>32</v>
      </c>
      <c r="AX192" s="13" t="s">
        <v>75</v>
      </c>
      <c r="AY192" s="243" t="s">
        <v>143</v>
      </c>
    </row>
    <row r="193" s="14" customFormat="1">
      <c r="A193" s="14"/>
      <c r="B193" s="244"/>
      <c r="C193" s="245"/>
      <c r="D193" s="231" t="s">
        <v>159</v>
      </c>
      <c r="E193" s="246" t="s">
        <v>1</v>
      </c>
      <c r="F193" s="247" t="s">
        <v>246</v>
      </c>
      <c r="G193" s="245"/>
      <c r="H193" s="248">
        <v>172.19999999999999</v>
      </c>
      <c r="I193" s="245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159</v>
      </c>
      <c r="AU193" s="253" t="s">
        <v>84</v>
      </c>
      <c r="AV193" s="14" t="s">
        <v>84</v>
      </c>
      <c r="AW193" s="14" t="s">
        <v>32</v>
      </c>
      <c r="AX193" s="14" t="s">
        <v>82</v>
      </c>
      <c r="AY193" s="253" t="s">
        <v>143</v>
      </c>
    </row>
    <row r="194" s="12" customFormat="1" ht="22.8" customHeight="1">
      <c r="A194" s="12"/>
      <c r="B194" s="204"/>
      <c r="C194" s="205"/>
      <c r="D194" s="206" t="s">
        <v>74</v>
      </c>
      <c r="E194" s="217" t="s">
        <v>247</v>
      </c>
      <c r="F194" s="217" t="s">
        <v>248</v>
      </c>
      <c r="G194" s="205"/>
      <c r="H194" s="205"/>
      <c r="I194" s="205"/>
      <c r="J194" s="218">
        <f>BK194</f>
        <v>22978.380000000001</v>
      </c>
      <c r="K194" s="205"/>
      <c r="L194" s="209"/>
      <c r="M194" s="210"/>
      <c r="N194" s="211"/>
      <c r="O194" s="211"/>
      <c r="P194" s="212">
        <f>SUM(P195:P196)</f>
        <v>22.512152</v>
      </c>
      <c r="Q194" s="211"/>
      <c r="R194" s="212">
        <f>SUM(R195:R196)</f>
        <v>0</v>
      </c>
      <c r="S194" s="211"/>
      <c r="T194" s="213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82</v>
      </c>
      <c r="AT194" s="215" t="s">
        <v>74</v>
      </c>
      <c r="AU194" s="215" t="s">
        <v>82</v>
      </c>
      <c r="AY194" s="214" t="s">
        <v>143</v>
      </c>
      <c r="BK194" s="216">
        <f>SUM(BK195:BK196)</f>
        <v>22978.380000000001</v>
      </c>
    </row>
    <row r="195" s="2" customFormat="1" ht="16.5" customHeight="1">
      <c r="A195" s="32"/>
      <c r="B195" s="33"/>
      <c r="C195" s="219" t="s">
        <v>249</v>
      </c>
      <c r="D195" s="219" t="s">
        <v>145</v>
      </c>
      <c r="E195" s="220" t="s">
        <v>250</v>
      </c>
      <c r="F195" s="221" t="s">
        <v>251</v>
      </c>
      <c r="G195" s="222" t="s">
        <v>244</v>
      </c>
      <c r="H195" s="223">
        <v>66.603999999999999</v>
      </c>
      <c r="I195" s="224">
        <v>345</v>
      </c>
      <c r="J195" s="224">
        <f>ROUND(I195*H195,2)</f>
        <v>22978.380000000001</v>
      </c>
      <c r="K195" s="221" t="s">
        <v>156</v>
      </c>
      <c r="L195" s="38"/>
      <c r="M195" s="225" t="s">
        <v>1</v>
      </c>
      <c r="N195" s="226" t="s">
        <v>40</v>
      </c>
      <c r="O195" s="227">
        <v>0.33800000000000002</v>
      </c>
      <c r="P195" s="227">
        <f>O195*H195</f>
        <v>22.512152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29" t="s">
        <v>150</v>
      </c>
      <c r="AT195" s="229" t="s">
        <v>145</v>
      </c>
      <c r="AU195" s="229" t="s">
        <v>84</v>
      </c>
      <c r="AY195" s="17" t="s">
        <v>143</v>
      </c>
      <c r="BE195" s="230">
        <f>IF(N195="základní",J195,0)</f>
        <v>22978.380000000001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82</v>
      </c>
      <c r="BK195" s="230">
        <f>ROUND(I195*H195,2)</f>
        <v>22978.380000000001</v>
      </c>
      <c r="BL195" s="17" t="s">
        <v>150</v>
      </c>
      <c r="BM195" s="229" t="s">
        <v>280</v>
      </c>
    </row>
    <row r="196" s="2" customFormat="1">
      <c r="A196" s="32"/>
      <c r="B196" s="33"/>
      <c r="C196" s="34"/>
      <c r="D196" s="231" t="s">
        <v>152</v>
      </c>
      <c r="E196" s="34"/>
      <c r="F196" s="232" t="s">
        <v>253</v>
      </c>
      <c r="G196" s="34"/>
      <c r="H196" s="34"/>
      <c r="I196" s="34"/>
      <c r="J196" s="34"/>
      <c r="K196" s="34"/>
      <c r="L196" s="38"/>
      <c r="M196" s="264"/>
      <c r="N196" s="265"/>
      <c r="O196" s="266"/>
      <c r="P196" s="266"/>
      <c r="Q196" s="266"/>
      <c r="R196" s="266"/>
      <c r="S196" s="266"/>
      <c r="T196" s="267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152</v>
      </c>
      <c r="AU196" s="17" t="s">
        <v>84</v>
      </c>
    </row>
    <row r="197" s="2" customFormat="1" ht="6.96" customHeight="1">
      <c r="A197" s="32"/>
      <c r="B197" s="59"/>
      <c r="C197" s="60"/>
      <c r="D197" s="60"/>
      <c r="E197" s="60"/>
      <c r="F197" s="60"/>
      <c r="G197" s="60"/>
      <c r="H197" s="60"/>
      <c r="I197" s="60"/>
      <c r="J197" s="60"/>
      <c r="K197" s="60"/>
      <c r="L197" s="38"/>
      <c r="M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</row>
  </sheetData>
  <sheetProtection sheet="1" autoFilter="0" formatColumns="0" formatRows="0" objects="1" scenarios="1" spinCount="100000" saltValue="SofOsMmJU77B1nEe9WUe9FrJn82iQ9Vhi+tGCEMJotANwtaagp/J9qZyGaVJ8t0bKtfgrY0aVirBOSCL840t+w==" hashValue="IG8EE9z8SLvIOVRJZnw+RrhFh6V4E9Ruqu6Ph/XbC6yHOGikEpZPpnZpmUugcwTkdot9gyWK1qHLvBPOnZtC3w==" algorithmName="SHA-512" password="CA2E"/>
  <autoFilter ref="C124:K196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  <c r="AZ2" s="139" t="s">
        <v>108</v>
      </c>
      <c r="BA2" s="139" t="s">
        <v>108</v>
      </c>
      <c r="BB2" s="139" t="s">
        <v>109</v>
      </c>
      <c r="BC2" s="139" t="s">
        <v>281</v>
      </c>
      <c r="BD2" s="13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84</v>
      </c>
      <c r="AZ3" s="139" t="s">
        <v>111</v>
      </c>
      <c r="BA3" s="139" t="s">
        <v>111</v>
      </c>
      <c r="BB3" s="139" t="s">
        <v>109</v>
      </c>
      <c r="BC3" s="139" t="s">
        <v>282</v>
      </c>
      <c r="BD3" s="139" t="s">
        <v>84</v>
      </c>
    </row>
    <row r="4" s="1" customFormat="1" ht="24.96" customHeight="1">
      <c r="B4" s="20"/>
      <c r="D4" s="142" t="s">
        <v>113</v>
      </c>
      <c r="L4" s="20"/>
      <c r="M4" s="14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4" t="s">
        <v>14</v>
      </c>
      <c r="L6" s="20"/>
    </row>
    <row r="7" s="1" customFormat="1" ht="16.5" customHeight="1">
      <c r="B7" s="20"/>
      <c r="E7" s="145" t="str">
        <f>'Rekapitulace stavby'!K6</f>
        <v>Mokřad v k. ú. Kunice</v>
      </c>
      <c r="F7" s="144"/>
      <c r="G7" s="144"/>
      <c r="H7" s="144"/>
      <c r="L7" s="20"/>
    </row>
    <row r="8" s="1" customFormat="1" ht="12" customHeight="1">
      <c r="B8" s="20"/>
      <c r="D8" s="144" t="s">
        <v>114</v>
      </c>
      <c r="L8" s="20"/>
    </row>
    <row r="9" s="2" customFormat="1" ht="16.5" customHeight="1">
      <c r="A9" s="32"/>
      <c r="B9" s="38"/>
      <c r="C9" s="32"/>
      <c r="D9" s="32"/>
      <c r="E9" s="145" t="s">
        <v>115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44" t="s">
        <v>116</v>
      </c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8"/>
      <c r="C11" s="32"/>
      <c r="D11" s="32"/>
      <c r="E11" s="146" t="s">
        <v>283</v>
      </c>
      <c r="F11" s="32"/>
      <c r="G11" s="32"/>
      <c r="H11" s="32"/>
      <c r="I11" s="32"/>
      <c r="J11" s="32"/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44" t="s">
        <v>16</v>
      </c>
      <c r="E13" s="32"/>
      <c r="F13" s="134" t="s">
        <v>1</v>
      </c>
      <c r="G13" s="32"/>
      <c r="H13" s="32"/>
      <c r="I13" s="144" t="s">
        <v>17</v>
      </c>
      <c r="J13" s="134" t="s">
        <v>1</v>
      </c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4" t="s">
        <v>18</v>
      </c>
      <c r="E14" s="32"/>
      <c r="F14" s="134" t="s">
        <v>19</v>
      </c>
      <c r="G14" s="32"/>
      <c r="H14" s="32"/>
      <c r="I14" s="144" t="s">
        <v>20</v>
      </c>
      <c r="J14" s="147" t="str">
        <f>'Rekapitulace stavby'!AN8</f>
        <v>9. 7. 2025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44" t="s">
        <v>22</v>
      </c>
      <c r="E16" s="32"/>
      <c r="F16" s="32"/>
      <c r="G16" s="32"/>
      <c r="H16" s="32"/>
      <c r="I16" s="144" t="s">
        <v>23</v>
      </c>
      <c r="J16" s="134" t="s">
        <v>24</v>
      </c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34" t="s">
        <v>25</v>
      </c>
      <c r="F17" s="32"/>
      <c r="G17" s="32"/>
      <c r="H17" s="32"/>
      <c r="I17" s="144" t="s">
        <v>26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44" t="s">
        <v>27</v>
      </c>
      <c r="E19" s="32"/>
      <c r="F19" s="32"/>
      <c r="G19" s="32"/>
      <c r="H19" s="32"/>
      <c r="I19" s="144" t="s">
        <v>23</v>
      </c>
      <c r="J19" s="134" t="s">
        <v>1</v>
      </c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34" t="s">
        <v>28</v>
      </c>
      <c r="F20" s="32"/>
      <c r="G20" s="32"/>
      <c r="H20" s="32"/>
      <c r="I20" s="144" t="s">
        <v>26</v>
      </c>
      <c r="J20" s="134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44" t="s">
        <v>29</v>
      </c>
      <c r="E22" s="32"/>
      <c r="F22" s="32"/>
      <c r="G22" s="32"/>
      <c r="H22" s="32"/>
      <c r="I22" s="144" t="s">
        <v>23</v>
      </c>
      <c r="J22" s="134" t="s">
        <v>30</v>
      </c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34" t="s">
        <v>31</v>
      </c>
      <c r="F23" s="32"/>
      <c r="G23" s="32"/>
      <c r="H23" s="32"/>
      <c r="I23" s="144" t="s">
        <v>26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44" t="s">
        <v>33</v>
      </c>
      <c r="E25" s="32"/>
      <c r="F25" s="32"/>
      <c r="G25" s="32"/>
      <c r="H25" s="32"/>
      <c r="I25" s="144" t="s">
        <v>23</v>
      </c>
      <c r="J25" s="134" t="s">
        <v>1</v>
      </c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34" t="s">
        <v>28</v>
      </c>
      <c r="F26" s="32"/>
      <c r="G26" s="32"/>
      <c r="H26" s="32"/>
      <c r="I26" s="144" t="s">
        <v>26</v>
      </c>
      <c r="J26" s="134" t="s">
        <v>1</v>
      </c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6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44" t="s">
        <v>34</v>
      </c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48"/>
      <c r="B29" s="149"/>
      <c r="C29" s="148"/>
      <c r="D29" s="148"/>
      <c r="E29" s="150" t="s">
        <v>1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53" t="s">
        <v>35</v>
      </c>
      <c r="E32" s="32"/>
      <c r="F32" s="32"/>
      <c r="G32" s="32"/>
      <c r="H32" s="32"/>
      <c r="I32" s="32"/>
      <c r="J32" s="154">
        <f>ROUND(J125, 2)</f>
        <v>424046.54999999999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52"/>
      <c r="E33" s="152"/>
      <c r="F33" s="152"/>
      <c r="G33" s="152"/>
      <c r="H33" s="152"/>
      <c r="I33" s="152"/>
      <c r="J33" s="152"/>
      <c r="K33" s="15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55" t="s">
        <v>37</v>
      </c>
      <c r="G34" s="32"/>
      <c r="H34" s="32"/>
      <c r="I34" s="155" t="s">
        <v>36</v>
      </c>
      <c r="J34" s="155" t="s">
        <v>38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56" t="s">
        <v>39</v>
      </c>
      <c r="E35" s="144" t="s">
        <v>40</v>
      </c>
      <c r="F35" s="157">
        <f>ROUND((SUM(BE125:BE196)),  2)</f>
        <v>424046.54999999999</v>
      </c>
      <c r="G35" s="32"/>
      <c r="H35" s="32"/>
      <c r="I35" s="158">
        <v>0.20999999999999999</v>
      </c>
      <c r="J35" s="157">
        <f>ROUND(((SUM(BE125:BE196))*I35),  2)</f>
        <v>89049.779999999999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44" t="s">
        <v>41</v>
      </c>
      <c r="F36" s="157">
        <f>ROUND((SUM(BF125:BF196)),  2)</f>
        <v>0</v>
      </c>
      <c r="G36" s="32"/>
      <c r="H36" s="32"/>
      <c r="I36" s="158">
        <v>0.12</v>
      </c>
      <c r="J36" s="157">
        <f>ROUND(((SUM(BF125:BF196))*I36),  2)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42</v>
      </c>
      <c r="F37" s="157">
        <f>ROUND((SUM(BG125:BG196)),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4" t="s">
        <v>43</v>
      </c>
      <c r="F38" s="157">
        <f>ROUND((SUM(BH125:BH196)),  2)</f>
        <v>0</v>
      </c>
      <c r="G38" s="32"/>
      <c r="H38" s="32"/>
      <c r="I38" s="158">
        <v>0.12</v>
      </c>
      <c r="J38" s="157">
        <f>0</f>
        <v>0</v>
      </c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4" t="s">
        <v>44</v>
      </c>
      <c r="F39" s="157">
        <f>ROUND((SUM(BI125:BI196)),  2)</f>
        <v>0</v>
      </c>
      <c r="G39" s="32"/>
      <c r="H39" s="32"/>
      <c r="I39" s="158">
        <v>0</v>
      </c>
      <c r="J39" s="157">
        <f>0</f>
        <v>0</v>
      </c>
      <c r="K39" s="32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513096.32999999996</v>
      </c>
      <c r="K41" s="165"/>
      <c r="L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Mokřad v k. ú. Kunice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1"/>
      <c r="C86" s="29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2"/>
      <c r="B87" s="33"/>
      <c r="C87" s="34"/>
      <c r="D87" s="34"/>
      <c r="E87" s="177" t="s">
        <v>115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116</v>
      </c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4"/>
      <c r="D89" s="34"/>
      <c r="E89" s="69" t="str">
        <f>E11</f>
        <v>SO 01.3 - Tůň 3</v>
      </c>
      <c r="F89" s="34"/>
      <c r="G89" s="34"/>
      <c r="H89" s="34"/>
      <c r="I89" s="34"/>
      <c r="J89" s="34"/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4"/>
      <c r="E91" s="34"/>
      <c r="F91" s="26" t="str">
        <f>F14</f>
        <v>Kunice</v>
      </c>
      <c r="G91" s="34"/>
      <c r="H91" s="34"/>
      <c r="I91" s="29" t="s">
        <v>20</v>
      </c>
      <c r="J91" s="72" t="str">
        <f>IF(J14="","",J14)</f>
        <v>9. 7. 2025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5.15" customHeight="1">
      <c r="A93" s="32"/>
      <c r="B93" s="33"/>
      <c r="C93" s="29" t="s">
        <v>22</v>
      </c>
      <c r="D93" s="34"/>
      <c r="E93" s="34"/>
      <c r="F93" s="26" t="str">
        <f>E17</f>
        <v>Státní pozemkový úřad</v>
      </c>
      <c r="G93" s="34"/>
      <c r="H93" s="34"/>
      <c r="I93" s="29" t="s">
        <v>29</v>
      </c>
      <c r="J93" s="30" t="str">
        <f>E23</f>
        <v>Atregia, s.r.o.</v>
      </c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27</v>
      </c>
      <c r="D94" s="34"/>
      <c r="E94" s="34"/>
      <c r="F94" s="26" t="str">
        <f>IF(E20="","",E20)</f>
        <v xml:space="preserve"> </v>
      </c>
      <c r="G94" s="34"/>
      <c r="H94" s="34"/>
      <c r="I94" s="29" t="s">
        <v>33</v>
      </c>
      <c r="J94" s="30" t="str">
        <f>E26</f>
        <v xml:space="preserve"> </v>
      </c>
      <c r="K94" s="34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78" t="s">
        <v>119</v>
      </c>
      <c r="D96" s="179"/>
      <c r="E96" s="179"/>
      <c r="F96" s="179"/>
      <c r="G96" s="179"/>
      <c r="H96" s="179"/>
      <c r="I96" s="179"/>
      <c r="J96" s="180" t="s">
        <v>120</v>
      </c>
      <c r="K96" s="179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81" t="s">
        <v>121</v>
      </c>
      <c r="D98" s="34"/>
      <c r="E98" s="34"/>
      <c r="F98" s="34"/>
      <c r="G98" s="34"/>
      <c r="H98" s="34"/>
      <c r="I98" s="34"/>
      <c r="J98" s="103">
        <f>J125</f>
        <v>424046.55000000005</v>
      </c>
      <c r="K98" s="34"/>
      <c r="L98" s="56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122</v>
      </c>
    </row>
    <row r="99" s="9" customFormat="1" ht="24.96" customHeight="1">
      <c r="A99" s="9"/>
      <c r="B99" s="182"/>
      <c r="C99" s="183"/>
      <c r="D99" s="184" t="s">
        <v>123</v>
      </c>
      <c r="E99" s="185"/>
      <c r="F99" s="185"/>
      <c r="G99" s="185"/>
      <c r="H99" s="185"/>
      <c r="I99" s="185"/>
      <c r="J99" s="186">
        <f>J126</f>
        <v>424046.55000000005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8"/>
      <c r="C100" s="126"/>
      <c r="D100" s="189" t="s">
        <v>124</v>
      </c>
      <c r="E100" s="190"/>
      <c r="F100" s="190"/>
      <c r="G100" s="190"/>
      <c r="H100" s="190"/>
      <c r="I100" s="190"/>
      <c r="J100" s="191">
        <f>J127</f>
        <v>220920.52000000002</v>
      </c>
      <c r="K100" s="126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26"/>
      <c r="D101" s="189" t="s">
        <v>125</v>
      </c>
      <c r="E101" s="190"/>
      <c r="F101" s="190"/>
      <c r="G101" s="190"/>
      <c r="H101" s="190"/>
      <c r="I101" s="190"/>
      <c r="J101" s="191">
        <f>J172</f>
        <v>90536.399999999994</v>
      </c>
      <c r="K101" s="126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26"/>
      <c r="D102" s="189" t="s">
        <v>126</v>
      </c>
      <c r="E102" s="190"/>
      <c r="F102" s="190"/>
      <c r="G102" s="190"/>
      <c r="H102" s="190"/>
      <c r="I102" s="190"/>
      <c r="J102" s="191">
        <f>J189</f>
        <v>93209.600000000006</v>
      </c>
      <c r="K102" s="126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26"/>
      <c r="D103" s="189" t="s">
        <v>127</v>
      </c>
      <c r="E103" s="190"/>
      <c r="F103" s="190"/>
      <c r="G103" s="190"/>
      <c r="H103" s="190"/>
      <c r="I103" s="190"/>
      <c r="J103" s="191">
        <f>J194</f>
        <v>19380.029999999999</v>
      </c>
      <c r="K103" s="126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128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77" t="str">
        <f>E7</f>
        <v>Mokřad v k. ú. Kunice</v>
      </c>
      <c r="F113" s="29"/>
      <c r="G113" s="29"/>
      <c r="H113" s="29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1" customFormat="1" ht="12" customHeight="1">
      <c r="B114" s="21"/>
      <c r="C114" s="29" t="s">
        <v>114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2"/>
      <c r="B115" s="33"/>
      <c r="C115" s="34"/>
      <c r="D115" s="34"/>
      <c r="E115" s="177" t="s">
        <v>115</v>
      </c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116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6.5" customHeight="1">
      <c r="A117" s="32"/>
      <c r="B117" s="33"/>
      <c r="C117" s="34"/>
      <c r="D117" s="34"/>
      <c r="E117" s="69" t="str">
        <f>E11</f>
        <v>SO 01.3 - Tůň 3</v>
      </c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18</v>
      </c>
      <c r="D119" s="34"/>
      <c r="E119" s="34"/>
      <c r="F119" s="26" t="str">
        <f>F14</f>
        <v>Kunice</v>
      </c>
      <c r="G119" s="34"/>
      <c r="H119" s="34"/>
      <c r="I119" s="29" t="s">
        <v>20</v>
      </c>
      <c r="J119" s="72" t="str">
        <f>IF(J14="","",J14)</f>
        <v>9. 7. 2025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5.15" customHeight="1">
      <c r="A121" s="32"/>
      <c r="B121" s="33"/>
      <c r="C121" s="29" t="s">
        <v>22</v>
      </c>
      <c r="D121" s="34"/>
      <c r="E121" s="34"/>
      <c r="F121" s="26" t="str">
        <f>E17</f>
        <v>Státní pozemkový úřad</v>
      </c>
      <c r="G121" s="34"/>
      <c r="H121" s="34"/>
      <c r="I121" s="29" t="s">
        <v>29</v>
      </c>
      <c r="J121" s="30" t="str">
        <f>E23</f>
        <v>Atregia, s.r.o.</v>
      </c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5.15" customHeight="1">
      <c r="A122" s="32"/>
      <c r="B122" s="33"/>
      <c r="C122" s="29" t="s">
        <v>27</v>
      </c>
      <c r="D122" s="34"/>
      <c r="E122" s="34"/>
      <c r="F122" s="26" t="str">
        <f>IF(E20="","",E20)</f>
        <v xml:space="preserve"> </v>
      </c>
      <c r="G122" s="34"/>
      <c r="H122" s="34"/>
      <c r="I122" s="29" t="s">
        <v>33</v>
      </c>
      <c r="J122" s="30" t="str">
        <f>E26</f>
        <v xml:space="preserve"> </v>
      </c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0.32" customHeight="1">
      <c r="A123" s="32"/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11" customFormat="1" ht="29.28" customHeight="1">
      <c r="A124" s="193"/>
      <c r="B124" s="194"/>
      <c r="C124" s="195" t="s">
        <v>129</v>
      </c>
      <c r="D124" s="196" t="s">
        <v>60</v>
      </c>
      <c r="E124" s="196" t="s">
        <v>56</v>
      </c>
      <c r="F124" s="196" t="s">
        <v>57</v>
      </c>
      <c r="G124" s="196" t="s">
        <v>130</v>
      </c>
      <c r="H124" s="196" t="s">
        <v>131</v>
      </c>
      <c r="I124" s="196" t="s">
        <v>132</v>
      </c>
      <c r="J124" s="196" t="s">
        <v>120</v>
      </c>
      <c r="K124" s="197" t="s">
        <v>133</v>
      </c>
      <c r="L124" s="198"/>
      <c r="M124" s="93" t="s">
        <v>1</v>
      </c>
      <c r="N124" s="94" t="s">
        <v>39</v>
      </c>
      <c r="O124" s="94" t="s">
        <v>134</v>
      </c>
      <c r="P124" s="94" t="s">
        <v>135</v>
      </c>
      <c r="Q124" s="94" t="s">
        <v>136</v>
      </c>
      <c r="R124" s="94" t="s">
        <v>137</v>
      </c>
      <c r="S124" s="94" t="s">
        <v>138</v>
      </c>
      <c r="T124" s="95" t="s">
        <v>139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2"/>
      <c r="B125" s="33"/>
      <c r="C125" s="100" t="s">
        <v>140</v>
      </c>
      <c r="D125" s="34"/>
      <c r="E125" s="34"/>
      <c r="F125" s="34"/>
      <c r="G125" s="34"/>
      <c r="H125" s="34"/>
      <c r="I125" s="34"/>
      <c r="J125" s="199">
        <f>BK125</f>
        <v>424046.55000000005</v>
      </c>
      <c r="K125" s="34"/>
      <c r="L125" s="38"/>
      <c r="M125" s="96"/>
      <c r="N125" s="200"/>
      <c r="O125" s="97"/>
      <c r="P125" s="201">
        <f>P126</f>
        <v>204.24431199999998</v>
      </c>
      <c r="Q125" s="97"/>
      <c r="R125" s="201">
        <f>R126</f>
        <v>56.173679999999997</v>
      </c>
      <c r="S125" s="97"/>
      <c r="T125" s="202">
        <f>T126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74</v>
      </c>
      <c r="AU125" s="17" t="s">
        <v>122</v>
      </c>
      <c r="BK125" s="203">
        <f>BK126</f>
        <v>424046.55000000005</v>
      </c>
    </row>
    <row r="126" s="12" customFormat="1" ht="25.92" customHeight="1">
      <c r="A126" s="12"/>
      <c r="B126" s="204"/>
      <c r="C126" s="205"/>
      <c r="D126" s="206" t="s">
        <v>74</v>
      </c>
      <c r="E126" s="207" t="s">
        <v>141</v>
      </c>
      <c r="F126" s="207" t="s">
        <v>142</v>
      </c>
      <c r="G126" s="205"/>
      <c r="H126" s="205"/>
      <c r="I126" s="205"/>
      <c r="J126" s="208">
        <f>BK126</f>
        <v>424046.55000000005</v>
      </c>
      <c r="K126" s="205"/>
      <c r="L126" s="209"/>
      <c r="M126" s="210"/>
      <c r="N126" s="211"/>
      <c r="O126" s="211"/>
      <c r="P126" s="212">
        <f>P127+P172+P189+P194</f>
        <v>204.24431199999998</v>
      </c>
      <c r="Q126" s="211"/>
      <c r="R126" s="212">
        <f>R127+R172+R189+R194</f>
        <v>56.173679999999997</v>
      </c>
      <c r="S126" s="211"/>
      <c r="T126" s="213">
        <f>T127+T172+T189+T194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82</v>
      </c>
      <c r="AT126" s="215" t="s">
        <v>74</v>
      </c>
      <c r="AU126" s="215" t="s">
        <v>75</v>
      </c>
      <c r="AY126" s="214" t="s">
        <v>143</v>
      </c>
      <c r="BK126" s="216">
        <f>BK127+BK172+BK189+BK194</f>
        <v>424046.55000000005</v>
      </c>
    </row>
    <row r="127" s="12" customFormat="1" ht="22.8" customHeight="1">
      <c r="A127" s="12"/>
      <c r="B127" s="204"/>
      <c r="C127" s="205"/>
      <c r="D127" s="206" t="s">
        <v>74</v>
      </c>
      <c r="E127" s="217" t="s">
        <v>82</v>
      </c>
      <c r="F127" s="217" t="s">
        <v>144</v>
      </c>
      <c r="G127" s="205"/>
      <c r="H127" s="205"/>
      <c r="I127" s="205"/>
      <c r="J127" s="218">
        <f>BK127</f>
        <v>220920.52000000002</v>
      </c>
      <c r="K127" s="205"/>
      <c r="L127" s="209"/>
      <c r="M127" s="210"/>
      <c r="N127" s="211"/>
      <c r="O127" s="211"/>
      <c r="P127" s="212">
        <f>SUM(P128:P171)</f>
        <v>121.72019999999999</v>
      </c>
      <c r="Q127" s="211"/>
      <c r="R127" s="212">
        <f>SUM(R128:R171)</f>
        <v>0</v>
      </c>
      <c r="S127" s="211"/>
      <c r="T127" s="213">
        <f>SUM(T128:T171)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82</v>
      </c>
      <c r="AT127" s="215" t="s">
        <v>74</v>
      </c>
      <c r="AU127" s="215" t="s">
        <v>82</v>
      </c>
      <c r="AY127" s="214" t="s">
        <v>143</v>
      </c>
      <c r="BK127" s="216">
        <f>SUM(BK128:BK171)</f>
        <v>220920.52000000002</v>
      </c>
    </row>
    <row r="128" s="2" customFormat="1" ht="16.5" customHeight="1">
      <c r="A128" s="32"/>
      <c r="B128" s="33"/>
      <c r="C128" s="219" t="s">
        <v>82</v>
      </c>
      <c r="D128" s="219" t="s">
        <v>145</v>
      </c>
      <c r="E128" s="220" t="s">
        <v>146</v>
      </c>
      <c r="F128" s="221" t="s">
        <v>147</v>
      </c>
      <c r="G128" s="222" t="s">
        <v>148</v>
      </c>
      <c r="H128" s="223">
        <v>1</v>
      </c>
      <c r="I128" s="224">
        <v>60000</v>
      </c>
      <c r="J128" s="224">
        <f>ROUND(I128*H128,2)</f>
        <v>60000</v>
      </c>
      <c r="K128" s="221" t="s">
        <v>149</v>
      </c>
      <c r="L128" s="38"/>
      <c r="M128" s="225" t="s">
        <v>1</v>
      </c>
      <c r="N128" s="226" t="s">
        <v>40</v>
      </c>
      <c r="O128" s="227">
        <v>0.57299999999999995</v>
      </c>
      <c r="P128" s="227">
        <f>O128*H128</f>
        <v>0.57299999999999995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9" t="s">
        <v>150</v>
      </c>
      <c r="AT128" s="229" t="s">
        <v>145</v>
      </c>
      <c r="AU128" s="229" t="s">
        <v>84</v>
      </c>
      <c r="AY128" s="17" t="s">
        <v>143</v>
      </c>
      <c r="BE128" s="230">
        <f>IF(N128="základní",J128,0)</f>
        <v>60000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82</v>
      </c>
      <c r="BK128" s="230">
        <f>ROUND(I128*H128,2)</f>
        <v>60000</v>
      </c>
      <c r="BL128" s="17" t="s">
        <v>150</v>
      </c>
      <c r="BM128" s="229" t="s">
        <v>284</v>
      </c>
    </row>
    <row r="129" s="2" customFormat="1">
      <c r="A129" s="32"/>
      <c r="B129" s="33"/>
      <c r="C129" s="34"/>
      <c r="D129" s="231" t="s">
        <v>152</v>
      </c>
      <c r="E129" s="34"/>
      <c r="F129" s="232" t="s">
        <v>153</v>
      </c>
      <c r="G129" s="34"/>
      <c r="H129" s="34"/>
      <c r="I129" s="34"/>
      <c r="J129" s="34"/>
      <c r="K129" s="34"/>
      <c r="L129" s="38"/>
      <c r="M129" s="233"/>
      <c r="N129" s="234"/>
      <c r="O129" s="84"/>
      <c r="P129" s="84"/>
      <c r="Q129" s="84"/>
      <c r="R129" s="84"/>
      <c r="S129" s="84"/>
      <c r="T129" s="85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152</v>
      </c>
      <c r="AU129" s="17" t="s">
        <v>84</v>
      </c>
    </row>
    <row r="130" s="2" customFormat="1" ht="21.75" customHeight="1">
      <c r="A130" s="32"/>
      <c r="B130" s="33"/>
      <c r="C130" s="219" t="s">
        <v>84</v>
      </c>
      <c r="D130" s="219" t="s">
        <v>145</v>
      </c>
      <c r="E130" s="220" t="s">
        <v>154</v>
      </c>
      <c r="F130" s="221" t="s">
        <v>155</v>
      </c>
      <c r="G130" s="222" t="s">
        <v>109</v>
      </c>
      <c r="H130" s="223">
        <v>163.59999999999999</v>
      </c>
      <c r="I130" s="224">
        <v>163</v>
      </c>
      <c r="J130" s="224">
        <f>ROUND(I130*H130,2)</f>
        <v>26666.799999999999</v>
      </c>
      <c r="K130" s="221" t="s">
        <v>156</v>
      </c>
      <c r="L130" s="38"/>
      <c r="M130" s="225" t="s">
        <v>1</v>
      </c>
      <c r="N130" s="226" t="s">
        <v>40</v>
      </c>
      <c r="O130" s="227">
        <v>0.21199999999999999</v>
      </c>
      <c r="P130" s="227">
        <f>O130*H130</f>
        <v>34.683199999999999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9" t="s">
        <v>150</v>
      </c>
      <c r="AT130" s="229" t="s">
        <v>145</v>
      </c>
      <c r="AU130" s="229" t="s">
        <v>84</v>
      </c>
      <c r="AY130" s="17" t="s">
        <v>143</v>
      </c>
      <c r="BE130" s="230">
        <f>IF(N130="základní",J130,0)</f>
        <v>26666.799999999999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82</v>
      </c>
      <c r="BK130" s="230">
        <f>ROUND(I130*H130,2)</f>
        <v>26666.799999999999</v>
      </c>
      <c r="BL130" s="17" t="s">
        <v>150</v>
      </c>
      <c r="BM130" s="229" t="s">
        <v>285</v>
      </c>
    </row>
    <row r="131" s="2" customFormat="1">
      <c r="A131" s="32"/>
      <c r="B131" s="33"/>
      <c r="C131" s="34"/>
      <c r="D131" s="231" t="s">
        <v>152</v>
      </c>
      <c r="E131" s="34"/>
      <c r="F131" s="232" t="s">
        <v>158</v>
      </c>
      <c r="G131" s="34"/>
      <c r="H131" s="34"/>
      <c r="I131" s="34"/>
      <c r="J131" s="34"/>
      <c r="K131" s="34"/>
      <c r="L131" s="38"/>
      <c r="M131" s="233"/>
      <c r="N131" s="234"/>
      <c r="O131" s="84"/>
      <c r="P131" s="84"/>
      <c r="Q131" s="84"/>
      <c r="R131" s="84"/>
      <c r="S131" s="84"/>
      <c r="T131" s="85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152</v>
      </c>
      <c r="AU131" s="17" t="s">
        <v>84</v>
      </c>
    </row>
    <row r="132" s="13" customFormat="1">
      <c r="A132" s="13"/>
      <c r="B132" s="235"/>
      <c r="C132" s="236"/>
      <c r="D132" s="231" t="s">
        <v>159</v>
      </c>
      <c r="E132" s="237" t="s">
        <v>1</v>
      </c>
      <c r="F132" s="238" t="s">
        <v>160</v>
      </c>
      <c r="G132" s="236"/>
      <c r="H132" s="237" t="s">
        <v>1</v>
      </c>
      <c r="I132" s="236"/>
      <c r="J132" s="236"/>
      <c r="K132" s="236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159</v>
      </c>
      <c r="AU132" s="243" t="s">
        <v>84</v>
      </c>
      <c r="AV132" s="13" t="s">
        <v>82</v>
      </c>
      <c r="AW132" s="13" t="s">
        <v>32</v>
      </c>
      <c r="AX132" s="13" t="s">
        <v>75</v>
      </c>
      <c r="AY132" s="243" t="s">
        <v>143</v>
      </c>
    </row>
    <row r="133" s="14" customFormat="1">
      <c r="A133" s="14"/>
      <c r="B133" s="244"/>
      <c r="C133" s="245"/>
      <c r="D133" s="231" t="s">
        <v>159</v>
      </c>
      <c r="E133" s="246" t="s">
        <v>1</v>
      </c>
      <c r="F133" s="247" t="s">
        <v>286</v>
      </c>
      <c r="G133" s="245"/>
      <c r="H133" s="248">
        <v>132.40000000000001</v>
      </c>
      <c r="I133" s="245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159</v>
      </c>
      <c r="AU133" s="253" t="s">
        <v>84</v>
      </c>
      <c r="AV133" s="14" t="s">
        <v>84</v>
      </c>
      <c r="AW133" s="14" t="s">
        <v>32</v>
      </c>
      <c r="AX133" s="14" t="s">
        <v>75</v>
      </c>
      <c r="AY133" s="253" t="s">
        <v>143</v>
      </c>
    </row>
    <row r="134" s="13" customFormat="1">
      <c r="A134" s="13"/>
      <c r="B134" s="235"/>
      <c r="C134" s="236"/>
      <c r="D134" s="231" t="s">
        <v>159</v>
      </c>
      <c r="E134" s="237" t="s">
        <v>1</v>
      </c>
      <c r="F134" s="238" t="s">
        <v>162</v>
      </c>
      <c r="G134" s="236"/>
      <c r="H134" s="237" t="s">
        <v>1</v>
      </c>
      <c r="I134" s="236"/>
      <c r="J134" s="236"/>
      <c r="K134" s="236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159</v>
      </c>
      <c r="AU134" s="243" t="s">
        <v>84</v>
      </c>
      <c r="AV134" s="13" t="s">
        <v>82</v>
      </c>
      <c r="AW134" s="13" t="s">
        <v>32</v>
      </c>
      <c r="AX134" s="13" t="s">
        <v>75</v>
      </c>
      <c r="AY134" s="243" t="s">
        <v>143</v>
      </c>
    </row>
    <row r="135" s="14" customFormat="1">
      <c r="A135" s="14"/>
      <c r="B135" s="244"/>
      <c r="C135" s="245"/>
      <c r="D135" s="231" t="s">
        <v>159</v>
      </c>
      <c r="E135" s="246" t="s">
        <v>1</v>
      </c>
      <c r="F135" s="247" t="s">
        <v>281</v>
      </c>
      <c r="G135" s="245"/>
      <c r="H135" s="248">
        <v>31.199999999999999</v>
      </c>
      <c r="I135" s="245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159</v>
      </c>
      <c r="AU135" s="253" t="s">
        <v>84</v>
      </c>
      <c r="AV135" s="14" t="s">
        <v>84</v>
      </c>
      <c r="AW135" s="14" t="s">
        <v>32</v>
      </c>
      <c r="AX135" s="14" t="s">
        <v>75</v>
      </c>
      <c r="AY135" s="253" t="s">
        <v>143</v>
      </c>
    </row>
    <row r="136" s="15" customFormat="1">
      <c r="A136" s="15"/>
      <c r="B136" s="254"/>
      <c r="C136" s="255"/>
      <c r="D136" s="231" t="s">
        <v>159</v>
      </c>
      <c r="E136" s="256" t="s">
        <v>111</v>
      </c>
      <c r="F136" s="257" t="s">
        <v>163</v>
      </c>
      <c r="G136" s="255"/>
      <c r="H136" s="258">
        <v>163.59999999999999</v>
      </c>
      <c r="I136" s="255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159</v>
      </c>
      <c r="AU136" s="263" t="s">
        <v>84</v>
      </c>
      <c r="AV136" s="15" t="s">
        <v>150</v>
      </c>
      <c r="AW136" s="15" t="s">
        <v>32</v>
      </c>
      <c r="AX136" s="15" t="s">
        <v>82</v>
      </c>
      <c r="AY136" s="263" t="s">
        <v>143</v>
      </c>
    </row>
    <row r="137" s="2" customFormat="1" ht="21.75" customHeight="1">
      <c r="A137" s="32"/>
      <c r="B137" s="33"/>
      <c r="C137" s="219" t="s">
        <v>164</v>
      </c>
      <c r="D137" s="219" t="s">
        <v>145</v>
      </c>
      <c r="E137" s="220" t="s">
        <v>165</v>
      </c>
      <c r="F137" s="221" t="s">
        <v>166</v>
      </c>
      <c r="G137" s="222" t="s">
        <v>109</v>
      </c>
      <c r="H137" s="223">
        <v>62.399999999999999</v>
      </c>
      <c r="I137" s="224">
        <v>48.200000000000003</v>
      </c>
      <c r="J137" s="224">
        <f>ROUND(I137*H137,2)</f>
        <v>3007.6799999999998</v>
      </c>
      <c r="K137" s="221" t="s">
        <v>156</v>
      </c>
      <c r="L137" s="38"/>
      <c r="M137" s="225" t="s">
        <v>1</v>
      </c>
      <c r="N137" s="226" t="s">
        <v>40</v>
      </c>
      <c r="O137" s="227">
        <v>0.070000000000000007</v>
      </c>
      <c r="P137" s="227">
        <f>O137*H137</f>
        <v>4.3680000000000003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9" t="s">
        <v>150</v>
      </c>
      <c r="AT137" s="229" t="s">
        <v>145</v>
      </c>
      <c r="AU137" s="229" t="s">
        <v>84</v>
      </c>
      <c r="AY137" s="17" t="s">
        <v>143</v>
      </c>
      <c r="BE137" s="230">
        <f>IF(N137="základní",J137,0)</f>
        <v>3007.6799999999998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82</v>
      </c>
      <c r="BK137" s="230">
        <f>ROUND(I137*H137,2)</f>
        <v>3007.6799999999998</v>
      </c>
      <c r="BL137" s="17" t="s">
        <v>150</v>
      </c>
      <c r="BM137" s="229" t="s">
        <v>287</v>
      </c>
    </row>
    <row r="138" s="2" customFormat="1">
      <c r="A138" s="32"/>
      <c r="B138" s="33"/>
      <c r="C138" s="34"/>
      <c r="D138" s="231" t="s">
        <v>152</v>
      </c>
      <c r="E138" s="34"/>
      <c r="F138" s="232" t="s">
        <v>168</v>
      </c>
      <c r="G138" s="34"/>
      <c r="H138" s="34"/>
      <c r="I138" s="34"/>
      <c r="J138" s="34"/>
      <c r="K138" s="34"/>
      <c r="L138" s="38"/>
      <c r="M138" s="233"/>
      <c r="N138" s="234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152</v>
      </c>
      <c r="AU138" s="17" t="s">
        <v>84</v>
      </c>
    </row>
    <row r="139" s="13" customFormat="1">
      <c r="A139" s="13"/>
      <c r="B139" s="235"/>
      <c r="C139" s="236"/>
      <c r="D139" s="231" t="s">
        <v>159</v>
      </c>
      <c r="E139" s="237" t="s">
        <v>1</v>
      </c>
      <c r="F139" s="238" t="s">
        <v>169</v>
      </c>
      <c r="G139" s="236"/>
      <c r="H139" s="237" t="s">
        <v>1</v>
      </c>
      <c r="I139" s="236"/>
      <c r="J139" s="236"/>
      <c r="K139" s="236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159</v>
      </c>
      <c r="AU139" s="243" t="s">
        <v>84</v>
      </c>
      <c r="AV139" s="13" t="s">
        <v>82</v>
      </c>
      <c r="AW139" s="13" t="s">
        <v>32</v>
      </c>
      <c r="AX139" s="13" t="s">
        <v>75</v>
      </c>
      <c r="AY139" s="243" t="s">
        <v>143</v>
      </c>
    </row>
    <row r="140" s="14" customFormat="1">
      <c r="A140" s="14"/>
      <c r="B140" s="244"/>
      <c r="C140" s="245"/>
      <c r="D140" s="231" t="s">
        <v>159</v>
      </c>
      <c r="E140" s="246" t="s">
        <v>1</v>
      </c>
      <c r="F140" s="247" t="s">
        <v>170</v>
      </c>
      <c r="G140" s="245"/>
      <c r="H140" s="248">
        <v>62.399999999999999</v>
      </c>
      <c r="I140" s="245"/>
      <c r="J140" s="245"/>
      <c r="K140" s="245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159</v>
      </c>
      <c r="AU140" s="253" t="s">
        <v>84</v>
      </c>
      <c r="AV140" s="14" t="s">
        <v>84</v>
      </c>
      <c r="AW140" s="14" t="s">
        <v>32</v>
      </c>
      <c r="AX140" s="14" t="s">
        <v>82</v>
      </c>
      <c r="AY140" s="253" t="s">
        <v>143</v>
      </c>
    </row>
    <row r="141" s="2" customFormat="1" ht="21.75" customHeight="1">
      <c r="A141" s="32"/>
      <c r="B141" s="33"/>
      <c r="C141" s="219" t="s">
        <v>150</v>
      </c>
      <c r="D141" s="219" t="s">
        <v>145</v>
      </c>
      <c r="E141" s="220" t="s">
        <v>171</v>
      </c>
      <c r="F141" s="221" t="s">
        <v>172</v>
      </c>
      <c r="G141" s="222" t="s">
        <v>109</v>
      </c>
      <c r="H141" s="223">
        <v>132.40000000000001</v>
      </c>
      <c r="I141" s="224">
        <v>302</v>
      </c>
      <c r="J141" s="224">
        <f>ROUND(I141*H141,2)</f>
        <v>39984.800000000003</v>
      </c>
      <c r="K141" s="221" t="s">
        <v>156</v>
      </c>
      <c r="L141" s="38"/>
      <c r="M141" s="225" t="s">
        <v>1</v>
      </c>
      <c r="N141" s="226" t="s">
        <v>40</v>
      </c>
      <c r="O141" s="227">
        <v>0.086999999999999994</v>
      </c>
      <c r="P141" s="227">
        <f>O141*H141</f>
        <v>11.518799999999999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9" t="s">
        <v>150</v>
      </c>
      <c r="AT141" s="229" t="s">
        <v>145</v>
      </c>
      <c r="AU141" s="229" t="s">
        <v>84</v>
      </c>
      <c r="AY141" s="17" t="s">
        <v>143</v>
      </c>
      <c r="BE141" s="230">
        <f>IF(N141="základní",J141,0)</f>
        <v>39984.800000000003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39984.800000000003</v>
      </c>
      <c r="BL141" s="17" t="s">
        <v>150</v>
      </c>
      <c r="BM141" s="229" t="s">
        <v>288</v>
      </c>
    </row>
    <row r="142" s="2" customFormat="1">
      <c r="A142" s="32"/>
      <c r="B142" s="33"/>
      <c r="C142" s="34"/>
      <c r="D142" s="231" t="s">
        <v>152</v>
      </c>
      <c r="E142" s="34"/>
      <c r="F142" s="232" t="s">
        <v>174</v>
      </c>
      <c r="G142" s="34"/>
      <c r="H142" s="34"/>
      <c r="I142" s="34"/>
      <c r="J142" s="34"/>
      <c r="K142" s="34"/>
      <c r="L142" s="38"/>
      <c r="M142" s="233"/>
      <c r="N142" s="234"/>
      <c r="O142" s="84"/>
      <c r="P142" s="84"/>
      <c r="Q142" s="84"/>
      <c r="R142" s="84"/>
      <c r="S142" s="84"/>
      <c r="T142" s="85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152</v>
      </c>
      <c r="AU142" s="17" t="s">
        <v>84</v>
      </c>
    </row>
    <row r="143" s="13" customFormat="1">
      <c r="A143" s="13"/>
      <c r="B143" s="235"/>
      <c r="C143" s="236"/>
      <c r="D143" s="231" t="s">
        <v>159</v>
      </c>
      <c r="E143" s="237" t="s">
        <v>1</v>
      </c>
      <c r="F143" s="238" t="s">
        <v>175</v>
      </c>
      <c r="G143" s="236"/>
      <c r="H143" s="237" t="s">
        <v>1</v>
      </c>
      <c r="I143" s="236"/>
      <c r="J143" s="236"/>
      <c r="K143" s="236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159</v>
      </c>
      <c r="AU143" s="243" t="s">
        <v>84</v>
      </c>
      <c r="AV143" s="13" t="s">
        <v>82</v>
      </c>
      <c r="AW143" s="13" t="s">
        <v>32</v>
      </c>
      <c r="AX143" s="13" t="s">
        <v>75</v>
      </c>
      <c r="AY143" s="243" t="s">
        <v>143</v>
      </c>
    </row>
    <row r="144" s="14" customFormat="1">
      <c r="A144" s="14"/>
      <c r="B144" s="244"/>
      <c r="C144" s="245"/>
      <c r="D144" s="231" t="s">
        <v>159</v>
      </c>
      <c r="E144" s="246" t="s">
        <v>1</v>
      </c>
      <c r="F144" s="247" t="s">
        <v>176</v>
      </c>
      <c r="G144" s="245"/>
      <c r="H144" s="248">
        <v>132.40000000000001</v>
      </c>
      <c r="I144" s="245"/>
      <c r="J144" s="245"/>
      <c r="K144" s="245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159</v>
      </c>
      <c r="AU144" s="253" t="s">
        <v>84</v>
      </c>
      <c r="AV144" s="14" t="s">
        <v>84</v>
      </c>
      <c r="AW144" s="14" t="s">
        <v>32</v>
      </c>
      <c r="AX144" s="14" t="s">
        <v>82</v>
      </c>
      <c r="AY144" s="253" t="s">
        <v>143</v>
      </c>
    </row>
    <row r="145" s="2" customFormat="1" ht="24.15" customHeight="1">
      <c r="A145" s="32"/>
      <c r="B145" s="33"/>
      <c r="C145" s="219" t="s">
        <v>177</v>
      </c>
      <c r="D145" s="219" t="s">
        <v>145</v>
      </c>
      <c r="E145" s="220" t="s">
        <v>178</v>
      </c>
      <c r="F145" s="221" t="s">
        <v>179</v>
      </c>
      <c r="G145" s="222" t="s">
        <v>109</v>
      </c>
      <c r="H145" s="223">
        <v>1986</v>
      </c>
      <c r="I145" s="224">
        <v>22.5</v>
      </c>
      <c r="J145" s="224">
        <f>ROUND(I145*H145,2)</f>
        <v>44685</v>
      </c>
      <c r="K145" s="221" t="s">
        <v>156</v>
      </c>
      <c r="L145" s="38"/>
      <c r="M145" s="225" t="s">
        <v>1</v>
      </c>
      <c r="N145" s="226" t="s">
        <v>40</v>
      </c>
      <c r="O145" s="227">
        <v>0.0050000000000000001</v>
      </c>
      <c r="P145" s="227">
        <f>O145*H145</f>
        <v>9.9299999999999997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9" t="s">
        <v>150</v>
      </c>
      <c r="AT145" s="229" t="s">
        <v>145</v>
      </c>
      <c r="AU145" s="229" t="s">
        <v>84</v>
      </c>
      <c r="AY145" s="17" t="s">
        <v>143</v>
      </c>
      <c r="BE145" s="230">
        <f>IF(N145="základní",J145,0)</f>
        <v>44685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82</v>
      </c>
      <c r="BK145" s="230">
        <f>ROUND(I145*H145,2)</f>
        <v>44685</v>
      </c>
      <c r="BL145" s="17" t="s">
        <v>150</v>
      </c>
      <c r="BM145" s="229" t="s">
        <v>289</v>
      </c>
    </row>
    <row r="146" s="2" customFormat="1">
      <c r="A146" s="32"/>
      <c r="B146" s="33"/>
      <c r="C146" s="34"/>
      <c r="D146" s="231" t="s">
        <v>152</v>
      </c>
      <c r="E146" s="34"/>
      <c r="F146" s="232" t="s">
        <v>181</v>
      </c>
      <c r="G146" s="34"/>
      <c r="H146" s="34"/>
      <c r="I146" s="34"/>
      <c r="J146" s="34"/>
      <c r="K146" s="34"/>
      <c r="L146" s="38"/>
      <c r="M146" s="233"/>
      <c r="N146" s="234"/>
      <c r="O146" s="84"/>
      <c r="P146" s="84"/>
      <c r="Q146" s="84"/>
      <c r="R146" s="84"/>
      <c r="S146" s="84"/>
      <c r="T146" s="85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152</v>
      </c>
      <c r="AU146" s="17" t="s">
        <v>84</v>
      </c>
    </row>
    <row r="147" s="13" customFormat="1">
      <c r="A147" s="13"/>
      <c r="B147" s="235"/>
      <c r="C147" s="236"/>
      <c r="D147" s="231" t="s">
        <v>159</v>
      </c>
      <c r="E147" s="237" t="s">
        <v>1</v>
      </c>
      <c r="F147" s="238" t="s">
        <v>182</v>
      </c>
      <c r="G147" s="236"/>
      <c r="H147" s="237" t="s">
        <v>1</v>
      </c>
      <c r="I147" s="236"/>
      <c r="J147" s="236"/>
      <c r="K147" s="236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159</v>
      </c>
      <c r="AU147" s="243" t="s">
        <v>84</v>
      </c>
      <c r="AV147" s="13" t="s">
        <v>82</v>
      </c>
      <c r="AW147" s="13" t="s">
        <v>32</v>
      </c>
      <c r="AX147" s="13" t="s">
        <v>75</v>
      </c>
      <c r="AY147" s="243" t="s">
        <v>143</v>
      </c>
    </row>
    <row r="148" s="14" customFormat="1">
      <c r="A148" s="14"/>
      <c r="B148" s="244"/>
      <c r="C148" s="245"/>
      <c r="D148" s="231" t="s">
        <v>159</v>
      </c>
      <c r="E148" s="246" t="s">
        <v>1</v>
      </c>
      <c r="F148" s="247" t="s">
        <v>183</v>
      </c>
      <c r="G148" s="245"/>
      <c r="H148" s="248">
        <v>1986</v>
      </c>
      <c r="I148" s="245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159</v>
      </c>
      <c r="AU148" s="253" t="s">
        <v>84</v>
      </c>
      <c r="AV148" s="14" t="s">
        <v>84</v>
      </c>
      <c r="AW148" s="14" t="s">
        <v>32</v>
      </c>
      <c r="AX148" s="14" t="s">
        <v>82</v>
      </c>
      <c r="AY148" s="253" t="s">
        <v>143</v>
      </c>
    </row>
    <row r="149" s="2" customFormat="1" ht="21.75" customHeight="1">
      <c r="A149" s="32"/>
      <c r="B149" s="33"/>
      <c r="C149" s="219" t="s">
        <v>184</v>
      </c>
      <c r="D149" s="219" t="s">
        <v>145</v>
      </c>
      <c r="E149" s="220" t="s">
        <v>185</v>
      </c>
      <c r="F149" s="221" t="s">
        <v>263</v>
      </c>
      <c r="G149" s="222" t="s">
        <v>109</v>
      </c>
      <c r="H149" s="223">
        <v>163.59999999999999</v>
      </c>
      <c r="I149" s="224">
        <v>149</v>
      </c>
      <c r="J149" s="224">
        <f>ROUND(I149*H149,2)</f>
        <v>24376.400000000001</v>
      </c>
      <c r="K149" s="221" t="s">
        <v>149</v>
      </c>
      <c r="L149" s="38"/>
      <c r="M149" s="225" t="s">
        <v>1</v>
      </c>
      <c r="N149" s="226" t="s">
        <v>40</v>
      </c>
      <c r="O149" s="227">
        <v>0.23599999999999999</v>
      </c>
      <c r="P149" s="227">
        <f>O149*H149</f>
        <v>38.609599999999993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9" t="s">
        <v>150</v>
      </c>
      <c r="AT149" s="229" t="s">
        <v>145</v>
      </c>
      <c r="AU149" s="229" t="s">
        <v>84</v>
      </c>
      <c r="AY149" s="17" t="s">
        <v>143</v>
      </c>
      <c r="BE149" s="230">
        <f>IF(N149="základní",J149,0)</f>
        <v>24376.400000000001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82</v>
      </c>
      <c r="BK149" s="230">
        <f>ROUND(I149*H149,2)</f>
        <v>24376.400000000001</v>
      </c>
      <c r="BL149" s="17" t="s">
        <v>150</v>
      </c>
      <c r="BM149" s="229" t="s">
        <v>290</v>
      </c>
    </row>
    <row r="150" s="2" customFormat="1">
      <c r="A150" s="32"/>
      <c r="B150" s="33"/>
      <c r="C150" s="34"/>
      <c r="D150" s="231" t="s">
        <v>152</v>
      </c>
      <c r="E150" s="34"/>
      <c r="F150" s="232" t="s">
        <v>188</v>
      </c>
      <c r="G150" s="34"/>
      <c r="H150" s="34"/>
      <c r="I150" s="34"/>
      <c r="J150" s="34"/>
      <c r="K150" s="34"/>
      <c r="L150" s="38"/>
      <c r="M150" s="233"/>
      <c r="N150" s="234"/>
      <c r="O150" s="84"/>
      <c r="P150" s="84"/>
      <c r="Q150" s="84"/>
      <c r="R150" s="84"/>
      <c r="S150" s="84"/>
      <c r="T150" s="85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152</v>
      </c>
      <c r="AU150" s="17" t="s">
        <v>84</v>
      </c>
    </row>
    <row r="151" s="13" customFormat="1">
      <c r="A151" s="13"/>
      <c r="B151" s="235"/>
      <c r="C151" s="236"/>
      <c r="D151" s="231" t="s">
        <v>159</v>
      </c>
      <c r="E151" s="237" t="s">
        <v>1</v>
      </c>
      <c r="F151" s="238" t="s">
        <v>160</v>
      </c>
      <c r="G151" s="236"/>
      <c r="H151" s="237" t="s">
        <v>1</v>
      </c>
      <c r="I151" s="236"/>
      <c r="J151" s="236"/>
      <c r="K151" s="236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159</v>
      </c>
      <c r="AU151" s="243" t="s">
        <v>84</v>
      </c>
      <c r="AV151" s="13" t="s">
        <v>82</v>
      </c>
      <c r="AW151" s="13" t="s">
        <v>32</v>
      </c>
      <c r="AX151" s="13" t="s">
        <v>75</v>
      </c>
      <c r="AY151" s="243" t="s">
        <v>143</v>
      </c>
    </row>
    <row r="152" s="14" customFormat="1">
      <c r="A152" s="14"/>
      <c r="B152" s="244"/>
      <c r="C152" s="245"/>
      <c r="D152" s="231" t="s">
        <v>159</v>
      </c>
      <c r="E152" s="246" t="s">
        <v>1</v>
      </c>
      <c r="F152" s="247" t="s">
        <v>286</v>
      </c>
      <c r="G152" s="245"/>
      <c r="H152" s="248">
        <v>132.40000000000001</v>
      </c>
      <c r="I152" s="245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159</v>
      </c>
      <c r="AU152" s="253" t="s">
        <v>84</v>
      </c>
      <c r="AV152" s="14" t="s">
        <v>84</v>
      </c>
      <c r="AW152" s="14" t="s">
        <v>32</v>
      </c>
      <c r="AX152" s="14" t="s">
        <v>75</v>
      </c>
      <c r="AY152" s="253" t="s">
        <v>143</v>
      </c>
    </row>
    <row r="153" s="13" customFormat="1">
      <c r="A153" s="13"/>
      <c r="B153" s="235"/>
      <c r="C153" s="236"/>
      <c r="D153" s="231" t="s">
        <v>159</v>
      </c>
      <c r="E153" s="237" t="s">
        <v>1</v>
      </c>
      <c r="F153" s="238" t="s">
        <v>162</v>
      </c>
      <c r="G153" s="236"/>
      <c r="H153" s="237" t="s">
        <v>1</v>
      </c>
      <c r="I153" s="236"/>
      <c r="J153" s="236"/>
      <c r="K153" s="236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159</v>
      </c>
      <c r="AU153" s="243" t="s">
        <v>84</v>
      </c>
      <c r="AV153" s="13" t="s">
        <v>82</v>
      </c>
      <c r="AW153" s="13" t="s">
        <v>32</v>
      </c>
      <c r="AX153" s="13" t="s">
        <v>75</v>
      </c>
      <c r="AY153" s="243" t="s">
        <v>143</v>
      </c>
    </row>
    <row r="154" s="14" customFormat="1">
      <c r="A154" s="14"/>
      <c r="B154" s="244"/>
      <c r="C154" s="245"/>
      <c r="D154" s="231" t="s">
        <v>159</v>
      </c>
      <c r="E154" s="246" t="s">
        <v>1</v>
      </c>
      <c r="F154" s="247" t="s">
        <v>281</v>
      </c>
      <c r="G154" s="245"/>
      <c r="H154" s="248">
        <v>31.199999999999999</v>
      </c>
      <c r="I154" s="245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159</v>
      </c>
      <c r="AU154" s="253" t="s">
        <v>84</v>
      </c>
      <c r="AV154" s="14" t="s">
        <v>84</v>
      </c>
      <c r="AW154" s="14" t="s">
        <v>32</v>
      </c>
      <c r="AX154" s="14" t="s">
        <v>75</v>
      </c>
      <c r="AY154" s="253" t="s">
        <v>143</v>
      </c>
    </row>
    <row r="155" s="15" customFormat="1">
      <c r="A155" s="15"/>
      <c r="B155" s="254"/>
      <c r="C155" s="255"/>
      <c r="D155" s="231" t="s">
        <v>159</v>
      </c>
      <c r="E155" s="256" t="s">
        <v>1</v>
      </c>
      <c r="F155" s="257" t="s">
        <v>163</v>
      </c>
      <c r="G155" s="255"/>
      <c r="H155" s="258">
        <v>163.59999999999999</v>
      </c>
      <c r="I155" s="255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159</v>
      </c>
      <c r="AU155" s="263" t="s">
        <v>84</v>
      </c>
      <c r="AV155" s="15" t="s">
        <v>150</v>
      </c>
      <c r="AW155" s="15" t="s">
        <v>32</v>
      </c>
      <c r="AX155" s="15" t="s">
        <v>82</v>
      </c>
      <c r="AY155" s="263" t="s">
        <v>143</v>
      </c>
    </row>
    <row r="156" s="2" customFormat="1" ht="16.5" customHeight="1">
      <c r="A156" s="32"/>
      <c r="B156" s="33"/>
      <c r="C156" s="219" t="s">
        <v>189</v>
      </c>
      <c r="D156" s="219" t="s">
        <v>145</v>
      </c>
      <c r="E156" s="220" t="s">
        <v>190</v>
      </c>
      <c r="F156" s="221" t="s">
        <v>191</v>
      </c>
      <c r="G156" s="222" t="s">
        <v>109</v>
      </c>
      <c r="H156" s="223">
        <v>31.199999999999999</v>
      </c>
      <c r="I156" s="224">
        <v>169</v>
      </c>
      <c r="J156" s="224">
        <f>ROUND(I156*H156,2)</f>
        <v>5272.8000000000002</v>
      </c>
      <c r="K156" s="221" t="s">
        <v>156</v>
      </c>
      <c r="L156" s="38"/>
      <c r="M156" s="225" t="s">
        <v>1</v>
      </c>
      <c r="N156" s="226" t="s">
        <v>40</v>
      </c>
      <c r="O156" s="227">
        <v>0.19700000000000001</v>
      </c>
      <c r="P156" s="227">
        <f>O156*H156</f>
        <v>6.1463999999999999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9" t="s">
        <v>150</v>
      </c>
      <c r="AT156" s="229" t="s">
        <v>145</v>
      </c>
      <c r="AU156" s="229" t="s">
        <v>84</v>
      </c>
      <c r="AY156" s="17" t="s">
        <v>143</v>
      </c>
      <c r="BE156" s="230">
        <f>IF(N156="základní",J156,0)</f>
        <v>5272.8000000000002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82</v>
      </c>
      <c r="BK156" s="230">
        <f>ROUND(I156*H156,2)</f>
        <v>5272.8000000000002</v>
      </c>
      <c r="BL156" s="17" t="s">
        <v>150</v>
      </c>
      <c r="BM156" s="229" t="s">
        <v>291</v>
      </c>
    </row>
    <row r="157" s="2" customFormat="1">
      <c r="A157" s="32"/>
      <c r="B157" s="33"/>
      <c r="C157" s="34"/>
      <c r="D157" s="231" t="s">
        <v>152</v>
      </c>
      <c r="E157" s="34"/>
      <c r="F157" s="232" t="s">
        <v>193</v>
      </c>
      <c r="G157" s="34"/>
      <c r="H157" s="34"/>
      <c r="I157" s="34"/>
      <c r="J157" s="34"/>
      <c r="K157" s="34"/>
      <c r="L157" s="38"/>
      <c r="M157" s="233"/>
      <c r="N157" s="234"/>
      <c r="O157" s="84"/>
      <c r="P157" s="84"/>
      <c r="Q157" s="84"/>
      <c r="R157" s="84"/>
      <c r="S157" s="84"/>
      <c r="T157" s="85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152</v>
      </c>
      <c r="AU157" s="17" t="s">
        <v>84</v>
      </c>
    </row>
    <row r="158" s="13" customFormat="1">
      <c r="A158" s="13"/>
      <c r="B158" s="235"/>
      <c r="C158" s="236"/>
      <c r="D158" s="231" t="s">
        <v>159</v>
      </c>
      <c r="E158" s="237" t="s">
        <v>1</v>
      </c>
      <c r="F158" s="238" t="s">
        <v>162</v>
      </c>
      <c r="G158" s="236"/>
      <c r="H158" s="237" t="s">
        <v>1</v>
      </c>
      <c r="I158" s="236"/>
      <c r="J158" s="236"/>
      <c r="K158" s="236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159</v>
      </c>
      <c r="AU158" s="243" t="s">
        <v>84</v>
      </c>
      <c r="AV158" s="13" t="s">
        <v>82</v>
      </c>
      <c r="AW158" s="13" t="s">
        <v>32</v>
      </c>
      <c r="AX158" s="13" t="s">
        <v>75</v>
      </c>
      <c r="AY158" s="243" t="s">
        <v>143</v>
      </c>
    </row>
    <row r="159" s="14" customFormat="1">
      <c r="A159" s="14"/>
      <c r="B159" s="244"/>
      <c r="C159" s="245"/>
      <c r="D159" s="231" t="s">
        <v>159</v>
      </c>
      <c r="E159" s="246" t="s">
        <v>1</v>
      </c>
      <c r="F159" s="247" t="s">
        <v>108</v>
      </c>
      <c r="G159" s="245"/>
      <c r="H159" s="248">
        <v>31.199999999999999</v>
      </c>
      <c r="I159" s="245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159</v>
      </c>
      <c r="AU159" s="253" t="s">
        <v>84</v>
      </c>
      <c r="AV159" s="14" t="s">
        <v>84</v>
      </c>
      <c r="AW159" s="14" t="s">
        <v>32</v>
      </c>
      <c r="AX159" s="14" t="s">
        <v>82</v>
      </c>
      <c r="AY159" s="253" t="s">
        <v>143</v>
      </c>
    </row>
    <row r="160" s="2" customFormat="1" ht="16.5" customHeight="1">
      <c r="A160" s="32"/>
      <c r="B160" s="33"/>
      <c r="C160" s="219" t="s">
        <v>194</v>
      </c>
      <c r="D160" s="219" t="s">
        <v>145</v>
      </c>
      <c r="E160" s="220" t="s">
        <v>195</v>
      </c>
      <c r="F160" s="221" t="s">
        <v>196</v>
      </c>
      <c r="G160" s="222" t="s">
        <v>109</v>
      </c>
      <c r="H160" s="223">
        <v>31.199999999999999</v>
      </c>
      <c r="I160" s="224">
        <v>142</v>
      </c>
      <c r="J160" s="224">
        <f>ROUND(I160*H160,2)</f>
        <v>4430.3999999999996</v>
      </c>
      <c r="K160" s="221" t="s">
        <v>156</v>
      </c>
      <c r="L160" s="38"/>
      <c r="M160" s="225" t="s">
        <v>1</v>
      </c>
      <c r="N160" s="226" t="s">
        <v>40</v>
      </c>
      <c r="O160" s="227">
        <v>0.13100000000000001</v>
      </c>
      <c r="P160" s="227">
        <f>O160*H160</f>
        <v>4.0872000000000002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9" t="s">
        <v>150</v>
      </c>
      <c r="AT160" s="229" t="s">
        <v>145</v>
      </c>
      <c r="AU160" s="229" t="s">
        <v>84</v>
      </c>
      <c r="AY160" s="17" t="s">
        <v>143</v>
      </c>
      <c r="BE160" s="230">
        <f>IF(N160="základní",J160,0)</f>
        <v>4430.3999999999996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82</v>
      </c>
      <c r="BK160" s="230">
        <f>ROUND(I160*H160,2)</f>
        <v>4430.3999999999996</v>
      </c>
      <c r="BL160" s="17" t="s">
        <v>150</v>
      </c>
      <c r="BM160" s="229" t="s">
        <v>292</v>
      </c>
    </row>
    <row r="161" s="2" customFormat="1">
      <c r="A161" s="32"/>
      <c r="B161" s="33"/>
      <c r="C161" s="34"/>
      <c r="D161" s="231" t="s">
        <v>152</v>
      </c>
      <c r="E161" s="34"/>
      <c r="F161" s="232" t="s">
        <v>198</v>
      </c>
      <c r="G161" s="34"/>
      <c r="H161" s="34"/>
      <c r="I161" s="34"/>
      <c r="J161" s="34"/>
      <c r="K161" s="34"/>
      <c r="L161" s="38"/>
      <c r="M161" s="233"/>
      <c r="N161" s="234"/>
      <c r="O161" s="84"/>
      <c r="P161" s="84"/>
      <c r="Q161" s="84"/>
      <c r="R161" s="84"/>
      <c r="S161" s="84"/>
      <c r="T161" s="85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152</v>
      </c>
      <c r="AU161" s="17" t="s">
        <v>84</v>
      </c>
    </row>
    <row r="162" s="13" customFormat="1">
      <c r="A162" s="13"/>
      <c r="B162" s="235"/>
      <c r="C162" s="236"/>
      <c r="D162" s="231" t="s">
        <v>159</v>
      </c>
      <c r="E162" s="237" t="s">
        <v>1</v>
      </c>
      <c r="F162" s="238" t="s">
        <v>162</v>
      </c>
      <c r="G162" s="236"/>
      <c r="H162" s="237" t="s">
        <v>1</v>
      </c>
      <c r="I162" s="236"/>
      <c r="J162" s="236"/>
      <c r="K162" s="236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159</v>
      </c>
      <c r="AU162" s="243" t="s">
        <v>84</v>
      </c>
      <c r="AV162" s="13" t="s">
        <v>82</v>
      </c>
      <c r="AW162" s="13" t="s">
        <v>32</v>
      </c>
      <c r="AX162" s="13" t="s">
        <v>75</v>
      </c>
      <c r="AY162" s="243" t="s">
        <v>143</v>
      </c>
    </row>
    <row r="163" s="14" customFormat="1">
      <c r="A163" s="14"/>
      <c r="B163" s="244"/>
      <c r="C163" s="245"/>
      <c r="D163" s="231" t="s">
        <v>159</v>
      </c>
      <c r="E163" s="246" t="s">
        <v>108</v>
      </c>
      <c r="F163" s="247" t="s">
        <v>281</v>
      </c>
      <c r="G163" s="245"/>
      <c r="H163" s="248">
        <v>31.199999999999999</v>
      </c>
      <c r="I163" s="245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159</v>
      </c>
      <c r="AU163" s="253" t="s">
        <v>84</v>
      </c>
      <c r="AV163" s="14" t="s">
        <v>84</v>
      </c>
      <c r="AW163" s="14" t="s">
        <v>32</v>
      </c>
      <c r="AX163" s="14" t="s">
        <v>82</v>
      </c>
      <c r="AY163" s="253" t="s">
        <v>143</v>
      </c>
    </row>
    <row r="164" s="2" customFormat="1" ht="16.5" customHeight="1">
      <c r="A164" s="32"/>
      <c r="B164" s="33"/>
      <c r="C164" s="219" t="s">
        <v>199</v>
      </c>
      <c r="D164" s="219" t="s">
        <v>145</v>
      </c>
      <c r="E164" s="220" t="s">
        <v>200</v>
      </c>
      <c r="F164" s="221" t="s">
        <v>201</v>
      </c>
      <c r="G164" s="222" t="s">
        <v>202</v>
      </c>
      <c r="H164" s="223">
        <v>52</v>
      </c>
      <c r="I164" s="224">
        <v>26.199999999999999</v>
      </c>
      <c r="J164" s="224">
        <f>ROUND(I164*H164,2)</f>
        <v>1362.4000000000001</v>
      </c>
      <c r="K164" s="221" t="s">
        <v>156</v>
      </c>
      <c r="L164" s="38"/>
      <c r="M164" s="225" t="s">
        <v>1</v>
      </c>
      <c r="N164" s="226" t="s">
        <v>40</v>
      </c>
      <c r="O164" s="227">
        <v>0.025000000000000001</v>
      </c>
      <c r="P164" s="227">
        <f>O164*H164</f>
        <v>1.3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9" t="s">
        <v>150</v>
      </c>
      <c r="AT164" s="229" t="s">
        <v>145</v>
      </c>
      <c r="AU164" s="229" t="s">
        <v>84</v>
      </c>
      <c r="AY164" s="17" t="s">
        <v>143</v>
      </c>
      <c r="BE164" s="230">
        <f>IF(N164="základní",J164,0)</f>
        <v>1362.4000000000001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82</v>
      </c>
      <c r="BK164" s="230">
        <f>ROUND(I164*H164,2)</f>
        <v>1362.4000000000001</v>
      </c>
      <c r="BL164" s="17" t="s">
        <v>150</v>
      </c>
      <c r="BM164" s="229" t="s">
        <v>293</v>
      </c>
    </row>
    <row r="165" s="2" customFormat="1">
      <c r="A165" s="32"/>
      <c r="B165" s="33"/>
      <c r="C165" s="34"/>
      <c r="D165" s="231" t="s">
        <v>152</v>
      </c>
      <c r="E165" s="34"/>
      <c r="F165" s="232" t="s">
        <v>204</v>
      </c>
      <c r="G165" s="34"/>
      <c r="H165" s="34"/>
      <c r="I165" s="34"/>
      <c r="J165" s="34"/>
      <c r="K165" s="34"/>
      <c r="L165" s="38"/>
      <c r="M165" s="233"/>
      <c r="N165" s="234"/>
      <c r="O165" s="84"/>
      <c r="P165" s="84"/>
      <c r="Q165" s="84"/>
      <c r="R165" s="84"/>
      <c r="S165" s="84"/>
      <c r="T165" s="85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152</v>
      </c>
      <c r="AU165" s="17" t="s">
        <v>84</v>
      </c>
    </row>
    <row r="166" s="13" customFormat="1">
      <c r="A166" s="13"/>
      <c r="B166" s="235"/>
      <c r="C166" s="236"/>
      <c r="D166" s="231" t="s">
        <v>159</v>
      </c>
      <c r="E166" s="237" t="s">
        <v>1</v>
      </c>
      <c r="F166" s="238" t="s">
        <v>205</v>
      </c>
      <c r="G166" s="236"/>
      <c r="H166" s="237" t="s">
        <v>1</v>
      </c>
      <c r="I166" s="236"/>
      <c r="J166" s="236"/>
      <c r="K166" s="236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84</v>
      </c>
      <c r="AV166" s="13" t="s">
        <v>82</v>
      </c>
      <c r="AW166" s="13" t="s">
        <v>32</v>
      </c>
      <c r="AX166" s="13" t="s">
        <v>75</v>
      </c>
      <c r="AY166" s="243" t="s">
        <v>143</v>
      </c>
    </row>
    <row r="167" s="14" customFormat="1">
      <c r="A167" s="14"/>
      <c r="B167" s="244"/>
      <c r="C167" s="245"/>
      <c r="D167" s="231" t="s">
        <v>159</v>
      </c>
      <c r="E167" s="246" t="s">
        <v>1</v>
      </c>
      <c r="F167" s="247" t="s">
        <v>294</v>
      </c>
      <c r="G167" s="245"/>
      <c r="H167" s="248">
        <v>52</v>
      </c>
      <c r="I167" s="245"/>
      <c r="J167" s="245"/>
      <c r="K167" s="245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159</v>
      </c>
      <c r="AU167" s="253" t="s">
        <v>84</v>
      </c>
      <c r="AV167" s="14" t="s">
        <v>84</v>
      </c>
      <c r="AW167" s="14" t="s">
        <v>32</v>
      </c>
      <c r="AX167" s="14" t="s">
        <v>82</v>
      </c>
      <c r="AY167" s="253" t="s">
        <v>143</v>
      </c>
    </row>
    <row r="168" s="2" customFormat="1" ht="16.5" customHeight="1">
      <c r="A168" s="32"/>
      <c r="B168" s="33"/>
      <c r="C168" s="219" t="s">
        <v>207</v>
      </c>
      <c r="D168" s="219" t="s">
        <v>145</v>
      </c>
      <c r="E168" s="220" t="s">
        <v>208</v>
      </c>
      <c r="F168" s="221" t="s">
        <v>209</v>
      </c>
      <c r="G168" s="222" t="s">
        <v>202</v>
      </c>
      <c r="H168" s="223">
        <v>131.30000000000001</v>
      </c>
      <c r="I168" s="224">
        <v>84.799999999999997</v>
      </c>
      <c r="J168" s="224">
        <f>ROUND(I168*H168,2)</f>
        <v>11134.24</v>
      </c>
      <c r="K168" s="221" t="s">
        <v>156</v>
      </c>
      <c r="L168" s="38"/>
      <c r="M168" s="225" t="s">
        <v>1</v>
      </c>
      <c r="N168" s="226" t="s">
        <v>40</v>
      </c>
      <c r="O168" s="227">
        <v>0.080000000000000002</v>
      </c>
      <c r="P168" s="227">
        <f>O168*H168</f>
        <v>10.504000000000001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29" t="s">
        <v>150</v>
      </c>
      <c r="AT168" s="229" t="s">
        <v>145</v>
      </c>
      <c r="AU168" s="229" t="s">
        <v>84</v>
      </c>
      <c r="AY168" s="17" t="s">
        <v>143</v>
      </c>
      <c r="BE168" s="230">
        <f>IF(N168="základní",J168,0)</f>
        <v>11134.24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82</v>
      </c>
      <c r="BK168" s="230">
        <f>ROUND(I168*H168,2)</f>
        <v>11134.24</v>
      </c>
      <c r="BL168" s="17" t="s">
        <v>150</v>
      </c>
      <c r="BM168" s="229" t="s">
        <v>295</v>
      </c>
    </row>
    <row r="169" s="2" customFormat="1">
      <c r="A169" s="32"/>
      <c r="B169" s="33"/>
      <c r="C169" s="34"/>
      <c r="D169" s="231" t="s">
        <v>152</v>
      </c>
      <c r="E169" s="34"/>
      <c r="F169" s="232" t="s">
        <v>211</v>
      </c>
      <c r="G169" s="34"/>
      <c r="H169" s="34"/>
      <c r="I169" s="34"/>
      <c r="J169" s="34"/>
      <c r="K169" s="34"/>
      <c r="L169" s="38"/>
      <c r="M169" s="233"/>
      <c r="N169" s="234"/>
      <c r="O169" s="84"/>
      <c r="P169" s="84"/>
      <c r="Q169" s="84"/>
      <c r="R169" s="84"/>
      <c r="S169" s="84"/>
      <c r="T169" s="85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152</v>
      </c>
      <c r="AU169" s="17" t="s">
        <v>84</v>
      </c>
    </row>
    <row r="170" s="13" customFormat="1">
      <c r="A170" s="13"/>
      <c r="B170" s="235"/>
      <c r="C170" s="236"/>
      <c r="D170" s="231" t="s">
        <v>159</v>
      </c>
      <c r="E170" s="237" t="s">
        <v>1</v>
      </c>
      <c r="F170" s="238" t="s">
        <v>160</v>
      </c>
      <c r="G170" s="236"/>
      <c r="H170" s="237" t="s">
        <v>1</v>
      </c>
      <c r="I170" s="236"/>
      <c r="J170" s="236"/>
      <c r="K170" s="236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159</v>
      </c>
      <c r="AU170" s="243" t="s">
        <v>84</v>
      </c>
      <c r="AV170" s="13" t="s">
        <v>82</v>
      </c>
      <c r="AW170" s="13" t="s">
        <v>32</v>
      </c>
      <c r="AX170" s="13" t="s">
        <v>75</v>
      </c>
      <c r="AY170" s="243" t="s">
        <v>143</v>
      </c>
    </row>
    <row r="171" s="14" customFormat="1">
      <c r="A171" s="14"/>
      <c r="B171" s="244"/>
      <c r="C171" s="245"/>
      <c r="D171" s="231" t="s">
        <v>159</v>
      </c>
      <c r="E171" s="246" t="s">
        <v>1</v>
      </c>
      <c r="F171" s="247" t="s">
        <v>296</v>
      </c>
      <c r="G171" s="245"/>
      <c r="H171" s="248">
        <v>131.30000000000001</v>
      </c>
      <c r="I171" s="245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159</v>
      </c>
      <c r="AU171" s="253" t="s">
        <v>84</v>
      </c>
      <c r="AV171" s="14" t="s">
        <v>84</v>
      </c>
      <c r="AW171" s="14" t="s">
        <v>32</v>
      </c>
      <c r="AX171" s="14" t="s">
        <v>82</v>
      </c>
      <c r="AY171" s="253" t="s">
        <v>143</v>
      </c>
    </row>
    <row r="172" s="12" customFormat="1" ht="22.8" customHeight="1">
      <c r="A172" s="12"/>
      <c r="B172" s="204"/>
      <c r="C172" s="205"/>
      <c r="D172" s="206" t="s">
        <v>74</v>
      </c>
      <c r="E172" s="217" t="s">
        <v>150</v>
      </c>
      <c r="F172" s="217" t="s">
        <v>213</v>
      </c>
      <c r="G172" s="205"/>
      <c r="H172" s="205"/>
      <c r="I172" s="205"/>
      <c r="J172" s="218">
        <f>BK172</f>
        <v>90536.399999999994</v>
      </c>
      <c r="K172" s="205"/>
      <c r="L172" s="209"/>
      <c r="M172" s="210"/>
      <c r="N172" s="211"/>
      <c r="O172" s="211"/>
      <c r="P172" s="212">
        <f>SUM(P173:P188)</f>
        <v>63.537300000000002</v>
      </c>
      <c r="Q172" s="211"/>
      <c r="R172" s="212">
        <f>SUM(R173:R188)</f>
        <v>56.173679999999997</v>
      </c>
      <c r="S172" s="211"/>
      <c r="T172" s="213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82</v>
      </c>
      <c r="AT172" s="215" t="s">
        <v>74</v>
      </c>
      <c r="AU172" s="215" t="s">
        <v>82</v>
      </c>
      <c r="AY172" s="214" t="s">
        <v>143</v>
      </c>
      <c r="BK172" s="216">
        <f>SUM(BK173:BK188)</f>
        <v>90536.399999999994</v>
      </c>
    </row>
    <row r="173" s="2" customFormat="1" ht="21.75" customHeight="1">
      <c r="A173" s="32"/>
      <c r="B173" s="33"/>
      <c r="C173" s="219" t="s">
        <v>214</v>
      </c>
      <c r="D173" s="219" t="s">
        <v>145</v>
      </c>
      <c r="E173" s="220" t="s">
        <v>215</v>
      </c>
      <c r="F173" s="221" t="s">
        <v>216</v>
      </c>
      <c r="G173" s="222" t="s">
        <v>109</v>
      </c>
      <c r="H173" s="223">
        <v>4.6799999999999997</v>
      </c>
      <c r="I173" s="224">
        <v>1220</v>
      </c>
      <c r="J173" s="224">
        <f>ROUND(I173*H173,2)</f>
        <v>5709.6000000000004</v>
      </c>
      <c r="K173" s="221" t="s">
        <v>156</v>
      </c>
      <c r="L173" s="38"/>
      <c r="M173" s="225" t="s">
        <v>1</v>
      </c>
      <c r="N173" s="226" t="s">
        <v>40</v>
      </c>
      <c r="O173" s="227">
        <v>0.11500000000000001</v>
      </c>
      <c r="P173" s="227">
        <f>O173*H173</f>
        <v>0.53820000000000001</v>
      </c>
      <c r="Q173" s="227">
        <v>1.8899999999999999</v>
      </c>
      <c r="R173" s="227">
        <f>Q173*H173</f>
        <v>8.8451999999999984</v>
      </c>
      <c r="S173" s="227">
        <v>0</v>
      </c>
      <c r="T173" s="22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9" t="s">
        <v>150</v>
      </c>
      <c r="AT173" s="229" t="s">
        <v>145</v>
      </c>
      <c r="AU173" s="229" t="s">
        <v>84</v>
      </c>
      <c r="AY173" s="17" t="s">
        <v>143</v>
      </c>
      <c r="BE173" s="230">
        <f>IF(N173="základní",J173,0)</f>
        <v>5709.6000000000004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82</v>
      </c>
      <c r="BK173" s="230">
        <f>ROUND(I173*H173,2)</f>
        <v>5709.6000000000004</v>
      </c>
      <c r="BL173" s="17" t="s">
        <v>150</v>
      </c>
      <c r="BM173" s="229" t="s">
        <v>297</v>
      </c>
    </row>
    <row r="174" s="2" customFormat="1">
      <c r="A174" s="32"/>
      <c r="B174" s="33"/>
      <c r="C174" s="34"/>
      <c r="D174" s="231" t="s">
        <v>152</v>
      </c>
      <c r="E174" s="34"/>
      <c r="F174" s="232" t="s">
        <v>218</v>
      </c>
      <c r="G174" s="34"/>
      <c r="H174" s="34"/>
      <c r="I174" s="34"/>
      <c r="J174" s="34"/>
      <c r="K174" s="34"/>
      <c r="L174" s="38"/>
      <c r="M174" s="233"/>
      <c r="N174" s="234"/>
      <c r="O174" s="84"/>
      <c r="P174" s="84"/>
      <c r="Q174" s="84"/>
      <c r="R174" s="84"/>
      <c r="S174" s="84"/>
      <c r="T174" s="85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152</v>
      </c>
      <c r="AU174" s="17" t="s">
        <v>84</v>
      </c>
    </row>
    <row r="175" s="13" customFormat="1">
      <c r="A175" s="13"/>
      <c r="B175" s="235"/>
      <c r="C175" s="236"/>
      <c r="D175" s="231" t="s">
        <v>159</v>
      </c>
      <c r="E175" s="237" t="s">
        <v>1</v>
      </c>
      <c r="F175" s="238" t="s">
        <v>298</v>
      </c>
      <c r="G175" s="236"/>
      <c r="H175" s="237" t="s">
        <v>1</v>
      </c>
      <c r="I175" s="236"/>
      <c r="J175" s="236"/>
      <c r="K175" s="236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159</v>
      </c>
      <c r="AU175" s="243" t="s">
        <v>84</v>
      </c>
      <c r="AV175" s="13" t="s">
        <v>82</v>
      </c>
      <c r="AW175" s="13" t="s">
        <v>32</v>
      </c>
      <c r="AX175" s="13" t="s">
        <v>75</v>
      </c>
      <c r="AY175" s="243" t="s">
        <v>143</v>
      </c>
    </row>
    <row r="176" s="14" customFormat="1">
      <c r="A176" s="14"/>
      <c r="B176" s="244"/>
      <c r="C176" s="245"/>
      <c r="D176" s="231" t="s">
        <v>159</v>
      </c>
      <c r="E176" s="246" t="s">
        <v>1</v>
      </c>
      <c r="F176" s="247" t="s">
        <v>299</v>
      </c>
      <c r="G176" s="245"/>
      <c r="H176" s="248">
        <v>4.6799999999999997</v>
      </c>
      <c r="I176" s="245"/>
      <c r="J176" s="245"/>
      <c r="K176" s="245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159</v>
      </c>
      <c r="AU176" s="253" t="s">
        <v>84</v>
      </c>
      <c r="AV176" s="14" t="s">
        <v>84</v>
      </c>
      <c r="AW176" s="14" t="s">
        <v>32</v>
      </c>
      <c r="AX176" s="14" t="s">
        <v>82</v>
      </c>
      <c r="AY176" s="253" t="s">
        <v>143</v>
      </c>
    </row>
    <row r="177" s="2" customFormat="1" ht="21.75" customHeight="1">
      <c r="A177" s="32"/>
      <c r="B177" s="33"/>
      <c r="C177" s="219" t="s">
        <v>8</v>
      </c>
      <c r="D177" s="219" t="s">
        <v>145</v>
      </c>
      <c r="E177" s="220" t="s">
        <v>221</v>
      </c>
      <c r="F177" s="221" t="s">
        <v>222</v>
      </c>
      <c r="G177" s="222" t="s">
        <v>109</v>
      </c>
      <c r="H177" s="223">
        <v>9.3599999999999994</v>
      </c>
      <c r="I177" s="224">
        <v>3300</v>
      </c>
      <c r="J177" s="224">
        <f>ROUND(I177*H177,2)</f>
        <v>30888</v>
      </c>
      <c r="K177" s="221" t="s">
        <v>156</v>
      </c>
      <c r="L177" s="38"/>
      <c r="M177" s="225" t="s">
        <v>1</v>
      </c>
      <c r="N177" s="226" t="s">
        <v>40</v>
      </c>
      <c r="O177" s="227">
        <v>2.54</v>
      </c>
      <c r="P177" s="227">
        <f>O177*H177</f>
        <v>23.7744</v>
      </c>
      <c r="Q177" s="227">
        <v>1.8480000000000001</v>
      </c>
      <c r="R177" s="227">
        <f>Q177*H177</f>
        <v>17.297280000000001</v>
      </c>
      <c r="S177" s="227">
        <v>0</v>
      </c>
      <c r="T177" s="22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9" t="s">
        <v>150</v>
      </c>
      <c r="AT177" s="229" t="s">
        <v>145</v>
      </c>
      <c r="AU177" s="229" t="s">
        <v>84</v>
      </c>
      <c r="AY177" s="17" t="s">
        <v>143</v>
      </c>
      <c r="BE177" s="230">
        <f>IF(N177="základní",J177,0)</f>
        <v>30888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82</v>
      </c>
      <c r="BK177" s="230">
        <f>ROUND(I177*H177,2)</f>
        <v>30888</v>
      </c>
      <c r="BL177" s="17" t="s">
        <v>150</v>
      </c>
      <c r="BM177" s="229" t="s">
        <v>300</v>
      </c>
    </row>
    <row r="178" s="2" customFormat="1">
      <c r="A178" s="32"/>
      <c r="B178" s="33"/>
      <c r="C178" s="34"/>
      <c r="D178" s="231" t="s">
        <v>152</v>
      </c>
      <c r="E178" s="34"/>
      <c r="F178" s="232" t="s">
        <v>224</v>
      </c>
      <c r="G178" s="34"/>
      <c r="H178" s="34"/>
      <c r="I178" s="34"/>
      <c r="J178" s="34"/>
      <c r="K178" s="34"/>
      <c r="L178" s="38"/>
      <c r="M178" s="233"/>
      <c r="N178" s="234"/>
      <c r="O178" s="84"/>
      <c r="P178" s="84"/>
      <c r="Q178" s="84"/>
      <c r="R178" s="84"/>
      <c r="S178" s="84"/>
      <c r="T178" s="85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152</v>
      </c>
      <c r="AU178" s="17" t="s">
        <v>84</v>
      </c>
    </row>
    <row r="179" s="13" customFormat="1">
      <c r="A179" s="13"/>
      <c r="B179" s="235"/>
      <c r="C179" s="236"/>
      <c r="D179" s="231" t="s">
        <v>159</v>
      </c>
      <c r="E179" s="237" t="s">
        <v>1</v>
      </c>
      <c r="F179" s="238" t="s">
        <v>301</v>
      </c>
      <c r="G179" s="236"/>
      <c r="H179" s="237" t="s">
        <v>1</v>
      </c>
      <c r="I179" s="236"/>
      <c r="J179" s="236"/>
      <c r="K179" s="236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159</v>
      </c>
      <c r="AU179" s="243" t="s">
        <v>84</v>
      </c>
      <c r="AV179" s="13" t="s">
        <v>82</v>
      </c>
      <c r="AW179" s="13" t="s">
        <v>32</v>
      </c>
      <c r="AX179" s="13" t="s">
        <v>75</v>
      </c>
      <c r="AY179" s="243" t="s">
        <v>143</v>
      </c>
    </row>
    <row r="180" s="14" customFormat="1">
      <c r="A180" s="14"/>
      <c r="B180" s="244"/>
      <c r="C180" s="245"/>
      <c r="D180" s="231" t="s">
        <v>159</v>
      </c>
      <c r="E180" s="246" t="s">
        <v>1</v>
      </c>
      <c r="F180" s="247" t="s">
        <v>302</v>
      </c>
      <c r="G180" s="245"/>
      <c r="H180" s="248">
        <v>9.3599999999999994</v>
      </c>
      <c r="I180" s="245"/>
      <c r="J180" s="245"/>
      <c r="K180" s="245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159</v>
      </c>
      <c r="AU180" s="253" t="s">
        <v>84</v>
      </c>
      <c r="AV180" s="14" t="s">
        <v>84</v>
      </c>
      <c r="AW180" s="14" t="s">
        <v>32</v>
      </c>
      <c r="AX180" s="14" t="s">
        <v>82</v>
      </c>
      <c r="AY180" s="253" t="s">
        <v>143</v>
      </c>
    </row>
    <row r="181" s="2" customFormat="1" ht="21.75" customHeight="1">
      <c r="A181" s="32"/>
      <c r="B181" s="33"/>
      <c r="C181" s="219" t="s">
        <v>227</v>
      </c>
      <c r="D181" s="219" t="s">
        <v>145</v>
      </c>
      <c r="E181" s="220" t="s">
        <v>228</v>
      </c>
      <c r="F181" s="221" t="s">
        <v>229</v>
      </c>
      <c r="G181" s="222" t="s">
        <v>109</v>
      </c>
      <c r="H181" s="223">
        <v>4.5</v>
      </c>
      <c r="I181" s="224">
        <v>3500</v>
      </c>
      <c r="J181" s="224">
        <f>ROUND(I181*H181,2)</f>
        <v>15750</v>
      </c>
      <c r="K181" s="221" t="s">
        <v>156</v>
      </c>
      <c r="L181" s="38"/>
      <c r="M181" s="225" t="s">
        <v>1</v>
      </c>
      <c r="N181" s="226" t="s">
        <v>40</v>
      </c>
      <c r="O181" s="227">
        <v>2.7469999999999999</v>
      </c>
      <c r="P181" s="227">
        <f>O181*H181</f>
        <v>12.3615</v>
      </c>
      <c r="Q181" s="227">
        <v>1.8480000000000001</v>
      </c>
      <c r="R181" s="227">
        <f>Q181*H181</f>
        <v>8.3160000000000007</v>
      </c>
      <c r="S181" s="227">
        <v>0</v>
      </c>
      <c r="T181" s="22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29" t="s">
        <v>150</v>
      </c>
      <c r="AT181" s="229" t="s">
        <v>145</v>
      </c>
      <c r="AU181" s="229" t="s">
        <v>84</v>
      </c>
      <c r="AY181" s="17" t="s">
        <v>143</v>
      </c>
      <c r="BE181" s="230">
        <f>IF(N181="základní",J181,0)</f>
        <v>15750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82</v>
      </c>
      <c r="BK181" s="230">
        <f>ROUND(I181*H181,2)</f>
        <v>15750</v>
      </c>
      <c r="BL181" s="17" t="s">
        <v>150</v>
      </c>
      <c r="BM181" s="229" t="s">
        <v>303</v>
      </c>
    </row>
    <row r="182" s="2" customFormat="1">
      <c r="A182" s="32"/>
      <c r="B182" s="33"/>
      <c r="C182" s="34"/>
      <c r="D182" s="231" t="s">
        <v>152</v>
      </c>
      <c r="E182" s="34"/>
      <c r="F182" s="232" t="s">
        <v>231</v>
      </c>
      <c r="G182" s="34"/>
      <c r="H182" s="34"/>
      <c r="I182" s="34"/>
      <c r="J182" s="34"/>
      <c r="K182" s="34"/>
      <c r="L182" s="38"/>
      <c r="M182" s="233"/>
      <c r="N182" s="234"/>
      <c r="O182" s="84"/>
      <c r="P182" s="84"/>
      <c r="Q182" s="84"/>
      <c r="R182" s="84"/>
      <c r="S182" s="84"/>
      <c r="T182" s="85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152</v>
      </c>
      <c r="AU182" s="17" t="s">
        <v>84</v>
      </c>
    </row>
    <row r="183" s="13" customFormat="1">
      <c r="A183" s="13"/>
      <c r="B183" s="235"/>
      <c r="C183" s="236"/>
      <c r="D183" s="231" t="s">
        <v>159</v>
      </c>
      <c r="E183" s="237" t="s">
        <v>1</v>
      </c>
      <c r="F183" s="238" t="s">
        <v>232</v>
      </c>
      <c r="G183" s="236"/>
      <c r="H183" s="237" t="s">
        <v>1</v>
      </c>
      <c r="I183" s="236"/>
      <c r="J183" s="236"/>
      <c r="K183" s="236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159</v>
      </c>
      <c r="AU183" s="243" t="s">
        <v>84</v>
      </c>
      <c r="AV183" s="13" t="s">
        <v>82</v>
      </c>
      <c r="AW183" s="13" t="s">
        <v>32</v>
      </c>
      <c r="AX183" s="13" t="s">
        <v>75</v>
      </c>
      <c r="AY183" s="243" t="s">
        <v>143</v>
      </c>
    </row>
    <row r="184" s="14" customFormat="1">
      <c r="A184" s="14"/>
      <c r="B184" s="244"/>
      <c r="C184" s="245"/>
      <c r="D184" s="231" t="s">
        <v>159</v>
      </c>
      <c r="E184" s="246" t="s">
        <v>1</v>
      </c>
      <c r="F184" s="247" t="s">
        <v>233</v>
      </c>
      <c r="G184" s="245"/>
      <c r="H184" s="248">
        <v>4.5</v>
      </c>
      <c r="I184" s="245"/>
      <c r="J184" s="245"/>
      <c r="K184" s="245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159</v>
      </c>
      <c r="AU184" s="253" t="s">
        <v>84</v>
      </c>
      <c r="AV184" s="14" t="s">
        <v>84</v>
      </c>
      <c r="AW184" s="14" t="s">
        <v>32</v>
      </c>
      <c r="AX184" s="14" t="s">
        <v>82</v>
      </c>
      <c r="AY184" s="253" t="s">
        <v>143</v>
      </c>
    </row>
    <row r="185" s="2" customFormat="1" ht="16.5" customHeight="1">
      <c r="A185" s="32"/>
      <c r="B185" s="33"/>
      <c r="C185" s="219" t="s">
        <v>234</v>
      </c>
      <c r="D185" s="219" t="s">
        <v>145</v>
      </c>
      <c r="E185" s="220" t="s">
        <v>235</v>
      </c>
      <c r="F185" s="221" t="s">
        <v>236</v>
      </c>
      <c r="G185" s="222" t="s">
        <v>109</v>
      </c>
      <c r="H185" s="223">
        <v>9.3599999999999994</v>
      </c>
      <c r="I185" s="224">
        <v>4080</v>
      </c>
      <c r="J185" s="224">
        <f>ROUND(I185*H185,2)</f>
        <v>38188.800000000003</v>
      </c>
      <c r="K185" s="221" t="s">
        <v>156</v>
      </c>
      <c r="L185" s="38"/>
      <c r="M185" s="225" t="s">
        <v>1</v>
      </c>
      <c r="N185" s="226" t="s">
        <v>40</v>
      </c>
      <c r="O185" s="227">
        <v>2.8700000000000001</v>
      </c>
      <c r="P185" s="227">
        <f>O185*H185</f>
        <v>26.863199999999999</v>
      </c>
      <c r="Q185" s="227">
        <v>2.3199999999999998</v>
      </c>
      <c r="R185" s="227">
        <f>Q185*H185</f>
        <v>21.715199999999996</v>
      </c>
      <c r="S185" s="227">
        <v>0</v>
      </c>
      <c r="T185" s="22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29" t="s">
        <v>150</v>
      </c>
      <c r="AT185" s="229" t="s">
        <v>145</v>
      </c>
      <c r="AU185" s="229" t="s">
        <v>84</v>
      </c>
      <c r="AY185" s="17" t="s">
        <v>143</v>
      </c>
      <c r="BE185" s="230">
        <f>IF(N185="základní",J185,0)</f>
        <v>38188.800000000003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82</v>
      </c>
      <c r="BK185" s="230">
        <f>ROUND(I185*H185,2)</f>
        <v>38188.800000000003</v>
      </c>
      <c r="BL185" s="17" t="s">
        <v>150</v>
      </c>
      <c r="BM185" s="229" t="s">
        <v>304</v>
      </c>
    </row>
    <row r="186" s="2" customFormat="1">
      <c r="A186" s="32"/>
      <c r="B186" s="33"/>
      <c r="C186" s="34"/>
      <c r="D186" s="231" t="s">
        <v>152</v>
      </c>
      <c r="E186" s="34"/>
      <c r="F186" s="232" t="s">
        <v>238</v>
      </c>
      <c r="G186" s="34"/>
      <c r="H186" s="34"/>
      <c r="I186" s="34"/>
      <c r="J186" s="34"/>
      <c r="K186" s="34"/>
      <c r="L186" s="38"/>
      <c r="M186" s="233"/>
      <c r="N186" s="234"/>
      <c r="O186" s="84"/>
      <c r="P186" s="84"/>
      <c r="Q186" s="84"/>
      <c r="R186" s="84"/>
      <c r="S186" s="84"/>
      <c r="T186" s="85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152</v>
      </c>
      <c r="AU186" s="17" t="s">
        <v>84</v>
      </c>
    </row>
    <row r="187" s="13" customFormat="1">
      <c r="A187" s="13"/>
      <c r="B187" s="235"/>
      <c r="C187" s="236"/>
      <c r="D187" s="231" t="s">
        <v>159</v>
      </c>
      <c r="E187" s="237" t="s">
        <v>1</v>
      </c>
      <c r="F187" s="238" t="s">
        <v>272</v>
      </c>
      <c r="G187" s="236"/>
      <c r="H187" s="237" t="s">
        <v>1</v>
      </c>
      <c r="I187" s="236"/>
      <c r="J187" s="236"/>
      <c r="K187" s="236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159</v>
      </c>
      <c r="AU187" s="243" t="s">
        <v>84</v>
      </c>
      <c r="AV187" s="13" t="s">
        <v>82</v>
      </c>
      <c r="AW187" s="13" t="s">
        <v>32</v>
      </c>
      <c r="AX187" s="13" t="s">
        <v>75</v>
      </c>
      <c r="AY187" s="243" t="s">
        <v>143</v>
      </c>
    </row>
    <row r="188" s="14" customFormat="1">
      <c r="A188" s="14"/>
      <c r="B188" s="244"/>
      <c r="C188" s="245"/>
      <c r="D188" s="231" t="s">
        <v>159</v>
      </c>
      <c r="E188" s="246" t="s">
        <v>1</v>
      </c>
      <c r="F188" s="247" t="s">
        <v>302</v>
      </c>
      <c r="G188" s="245"/>
      <c r="H188" s="248">
        <v>9.3599999999999994</v>
      </c>
      <c r="I188" s="245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159</v>
      </c>
      <c r="AU188" s="253" t="s">
        <v>84</v>
      </c>
      <c r="AV188" s="14" t="s">
        <v>84</v>
      </c>
      <c r="AW188" s="14" t="s">
        <v>32</v>
      </c>
      <c r="AX188" s="14" t="s">
        <v>82</v>
      </c>
      <c r="AY188" s="253" t="s">
        <v>143</v>
      </c>
    </row>
    <row r="189" s="12" customFormat="1" ht="22.8" customHeight="1">
      <c r="A189" s="12"/>
      <c r="B189" s="204"/>
      <c r="C189" s="205"/>
      <c r="D189" s="206" t="s">
        <v>74</v>
      </c>
      <c r="E189" s="217" t="s">
        <v>239</v>
      </c>
      <c r="F189" s="217" t="s">
        <v>240</v>
      </c>
      <c r="G189" s="205"/>
      <c r="H189" s="205"/>
      <c r="I189" s="205"/>
      <c r="J189" s="218">
        <f>BK189</f>
        <v>93209.600000000006</v>
      </c>
      <c r="K189" s="205"/>
      <c r="L189" s="209"/>
      <c r="M189" s="210"/>
      <c r="N189" s="211"/>
      <c r="O189" s="211"/>
      <c r="P189" s="212">
        <f>SUM(P190:P193)</f>
        <v>0</v>
      </c>
      <c r="Q189" s="211"/>
      <c r="R189" s="212">
        <f>SUM(R190:R193)</f>
        <v>0</v>
      </c>
      <c r="S189" s="211"/>
      <c r="T189" s="213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82</v>
      </c>
      <c r="AT189" s="215" t="s">
        <v>74</v>
      </c>
      <c r="AU189" s="215" t="s">
        <v>82</v>
      </c>
      <c r="AY189" s="214" t="s">
        <v>143</v>
      </c>
      <c r="BK189" s="216">
        <f>SUM(BK190:BK193)</f>
        <v>93209.600000000006</v>
      </c>
    </row>
    <row r="190" s="2" customFormat="1" ht="24.15" customHeight="1">
      <c r="A190" s="32"/>
      <c r="B190" s="33"/>
      <c r="C190" s="219" t="s">
        <v>241</v>
      </c>
      <c r="D190" s="219" t="s">
        <v>145</v>
      </c>
      <c r="E190" s="220" t="s">
        <v>242</v>
      </c>
      <c r="F190" s="221" t="s">
        <v>243</v>
      </c>
      <c r="G190" s="222" t="s">
        <v>244</v>
      </c>
      <c r="H190" s="223">
        <v>264.80000000000001</v>
      </c>
      <c r="I190" s="224">
        <v>352</v>
      </c>
      <c r="J190" s="224">
        <f>ROUND(I190*H190,2)</f>
        <v>93209.600000000006</v>
      </c>
      <c r="K190" s="221" t="s">
        <v>156</v>
      </c>
      <c r="L190" s="38"/>
      <c r="M190" s="225" t="s">
        <v>1</v>
      </c>
      <c r="N190" s="226" t="s">
        <v>40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29" t="s">
        <v>150</v>
      </c>
      <c r="AT190" s="229" t="s">
        <v>145</v>
      </c>
      <c r="AU190" s="229" t="s">
        <v>84</v>
      </c>
      <c r="AY190" s="17" t="s">
        <v>143</v>
      </c>
      <c r="BE190" s="230">
        <f>IF(N190="základní",J190,0)</f>
        <v>93209.600000000006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82</v>
      </c>
      <c r="BK190" s="230">
        <f>ROUND(I190*H190,2)</f>
        <v>93209.600000000006</v>
      </c>
      <c r="BL190" s="17" t="s">
        <v>150</v>
      </c>
      <c r="BM190" s="229" t="s">
        <v>305</v>
      </c>
    </row>
    <row r="191" s="2" customFormat="1">
      <c r="A191" s="32"/>
      <c r="B191" s="33"/>
      <c r="C191" s="34"/>
      <c r="D191" s="231" t="s">
        <v>152</v>
      </c>
      <c r="E191" s="34"/>
      <c r="F191" s="232" t="s">
        <v>243</v>
      </c>
      <c r="G191" s="34"/>
      <c r="H191" s="34"/>
      <c r="I191" s="34"/>
      <c r="J191" s="34"/>
      <c r="K191" s="34"/>
      <c r="L191" s="38"/>
      <c r="M191" s="233"/>
      <c r="N191" s="234"/>
      <c r="O191" s="84"/>
      <c r="P191" s="84"/>
      <c r="Q191" s="84"/>
      <c r="R191" s="84"/>
      <c r="S191" s="84"/>
      <c r="T191" s="85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152</v>
      </c>
      <c r="AU191" s="17" t="s">
        <v>84</v>
      </c>
    </row>
    <row r="192" s="13" customFormat="1">
      <c r="A192" s="13"/>
      <c r="B192" s="235"/>
      <c r="C192" s="236"/>
      <c r="D192" s="231" t="s">
        <v>159</v>
      </c>
      <c r="E192" s="237" t="s">
        <v>1</v>
      </c>
      <c r="F192" s="238" t="s">
        <v>175</v>
      </c>
      <c r="G192" s="236"/>
      <c r="H192" s="237" t="s">
        <v>1</v>
      </c>
      <c r="I192" s="236"/>
      <c r="J192" s="236"/>
      <c r="K192" s="236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159</v>
      </c>
      <c r="AU192" s="243" t="s">
        <v>84</v>
      </c>
      <c r="AV192" s="13" t="s">
        <v>82</v>
      </c>
      <c r="AW192" s="13" t="s">
        <v>32</v>
      </c>
      <c r="AX192" s="13" t="s">
        <v>75</v>
      </c>
      <c r="AY192" s="243" t="s">
        <v>143</v>
      </c>
    </row>
    <row r="193" s="14" customFormat="1">
      <c r="A193" s="14"/>
      <c r="B193" s="244"/>
      <c r="C193" s="245"/>
      <c r="D193" s="231" t="s">
        <v>159</v>
      </c>
      <c r="E193" s="246" t="s">
        <v>1</v>
      </c>
      <c r="F193" s="247" t="s">
        <v>246</v>
      </c>
      <c r="G193" s="245"/>
      <c r="H193" s="248">
        <v>264.80000000000001</v>
      </c>
      <c r="I193" s="245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159</v>
      </c>
      <c r="AU193" s="253" t="s">
        <v>84</v>
      </c>
      <c r="AV193" s="14" t="s">
        <v>84</v>
      </c>
      <c r="AW193" s="14" t="s">
        <v>32</v>
      </c>
      <c r="AX193" s="14" t="s">
        <v>82</v>
      </c>
      <c r="AY193" s="253" t="s">
        <v>143</v>
      </c>
    </row>
    <row r="194" s="12" customFormat="1" ht="22.8" customHeight="1">
      <c r="A194" s="12"/>
      <c r="B194" s="204"/>
      <c r="C194" s="205"/>
      <c r="D194" s="206" t="s">
        <v>74</v>
      </c>
      <c r="E194" s="217" t="s">
        <v>247</v>
      </c>
      <c r="F194" s="217" t="s">
        <v>248</v>
      </c>
      <c r="G194" s="205"/>
      <c r="H194" s="205"/>
      <c r="I194" s="205"/>
      <c r="J194" s="218">
        <f>BK194</f>
        <v>19380.029999999999</v>
      </c>
      <c r="K194" s="205"/>
      <c r="L194" s="209"/>
      <c r="M194" s="210"/>
      <c r="N194" s="211"/>
      <c r="O194" s="211"/>
      <c r="P194" s="212">
        <f>SUM(P195:P196)</f>
        <v>18.986812</v>
      </c>
      <c r="Q194" s="211"/>
      <c r="R194" s="212">
        <f>SUM(R195:R196)</f>
        <v>0</v>
      </c>
      <c r="S194" s="211"/>
      <c r="T194" s="213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82</v>
      </c>
      <c r="AT194" s="215" t="s">
        <v>74</v>
      </c>
      <c r="AU194" s="215" t="s">
        <v>82</v>
      </c>
      <c r="AY194" s="214" t="s">
        <v>143</v>
      </c>
      <c r="BK194" s="216">
        <f>SUM(BK195:BK196)</f>
        <v>19380.029999999999</v>
      </c>
    </row>
    <row r="195" s="2" customFormat="1" ht="16.5" customHeight="1">
      <c r="A195" s="32"/>
      <c r="B195" s="33"/>
      <c r="C195" s="219" t="s">
        <v>249</v>
      </c>
      <c r="D195" s="219" t="s">
        <v>145</v>
      </c>
      <c r="E195" s="220" t="s">
        <v>250</v>
      </c>
      <c r="F195" s="221" t="s">
        <v>251</v>
      </c>
      <c r="G195" s="222" t="s">
        <v>244</v>
      </c>
      <c r="H195" s="223">
        <v>56.173999999999999</v>
      </c>
      <c r="I195" s="224">
        <v>345</v>
      </c>
      <c r="J195" s="224">
        <f>ROUND(I195*H195,2)</f>
        <v>19380.029999999999</v>
      </c>
      <c r="K195" s="221" t="s">
        <v>156</v>
      </c>
      <c r="L195" s="38"/>
      <c r="M195" s="225" t="s">
        <v>1</v>
      </c>
      <c r="N195" s="226" t="s">
        <v>40</v>
      </c>
      <c r="O195" s="227">
        <v>0.33800000000000002</v>
      </c>
      <c r="P195" s="227">
        <f>O195*H195</f>
        <v>18.986812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29" t="s">
        <v>150</v>
      </c>
      <c r="AT195" s="229" t="s">
        <v>145</v>
      </c>
      <c r="AU195" s="229" t="s">
        <v>84</v>
      </c>
      <c r="AY195" s="17" t="s">
        <v>143</v>
      </c>
      <c r="BE195" s="230">
        <f>IF(N195="základní",J195,0)</f>
        <v>19380.029999999999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82</v>
      </c>
      <c r="BK195" s="230">
        <f>ROUND(I195*H195,2)</f>
        <v>19380.029999999999</v>
      </c>
      <c r="BL195" s="17" t="s">
        <v>150</v>
      </c>
      <c r="BM195" s="229" t="s">
        <v>306</v>
      </c>
    </row>
    <row r="196" s="2" customFormat="1">
      <c r="A196" s="32"/>
      <c r="B196" s="33"/>
      <c r="C196" s="34"/>
      <c r="D196" s="231" t="s">
        <v>152</v>
      </c>
      <c r="E196" s="34"/>
      <c r="F196" s="232" t="s">
        <v>253</v>
      </c>
      <c r="G196" s="34"/>
      <c r="H196" s="34"/>
      <c r="I196" s="34"/>
      <c r="J196" s="34"/>
      <c r="K196" s="34"/>
      <c r="L196" s="38"/>
      <c r="M196" s="264"/>
      <c r="N196" s="265"/>
      <c r="O196" s="266"/>
      <c r="P196" s="266"/>
      <c r="Q196" s="266"/>
      <c r="R196" s="266"/>
      <c r="S196" s="266"/>
      <c r="T196" s="267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152</v>
      </c>
      <c r="AU196" s="17" t="s">
        <v>84</v>
      </c>
    </row>
    <row r="197" s="2" customFormat="1" ht="6.96" customHeight="1">
      <c r="A197" s="32"/>
      <c r="B197" s="59"/>
      <c r="C197" s="60"/>
      <c r="D197" s="60"/>
      <c r="E197" s="60"/>
      <c r="F197" s="60"/>
      <c r="G197" s="60"/>
      <c r="H197" s="60"/>
      <c r="I197" s="60"/>
      <c r="J197" s="60"/>
      <c r="K197" s="60"/>
      <c r="L197" s="38"/>
      <c r="M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</row>
  </sheetData>
  <sheetProtection sheet="1" autoFilter="0" formatColumns="0" formatRows="0" objects="1" scenarios="1" spinCount="100000" saltValue="Et3BTB14XtnPSVqVHEuAcprA20w3lKvKa8SA1jv2tyZlZCuSeGSNBVJnX+ELn7z8eK/x54OZXWfyXdbgG9dZYw==" hashValue="10oA27ItZoJqXoInhmyuhzv4YhlwkTr70Mk6K9cvqjUUiGAY9rYHi9xNl8cBCiQVhLCc04BSfkTOzGUuuCkT1w==" algorithmName="SHA-512" password="CA2E"/>
  <autoFilter ref="C124:K196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  <c r="AZ2" s="139" t="s">
        <v>108</v>
      </c>
      <c r="BA2" s="139" t="s">
        <v>108</v>
      </c>
      <c r="BB2" s="139" t="s">
        <v>109</v>
      </c>
      <c r="BC2" s="139" t="s">
        <v>307</v>
      </c>
      <c r="BD2" s="13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84</v>
      </c>
      <c r="AZ3" s="139" t="s">
        <v>308</v>
      </c>
      <c r="BA3" s="139" t="s">
        <v>308</v>
      </c>
      <c r="BB3" s="139" t="s">
        <v>109</v>
      </c>
      <c r="BC3" s="139" t="s">
        <v>309</v>
      </c>
      <c r="BD3" s="139" t="s">
        <v>84</v>
      </c>
    </row>
    <row r="4" s="1" customFormat="1" ht="24.96" customHeight="1">
      <c r="B4" s="20"/>
      <c r="D4" s="142" t="s">
        <v>113</v>
      </c>
      <c r="L4" s="20"/>
      <c r="M4" s="143" t="s">
        <v>10</v>
      </c>
      <c r="AT4" s="17" t="s">
        <v>4</v>
      </c>
      <c r="AZ4" s="139" t="s">
        <v>111</v>
      </c>
      <c r="BA4" s="139" t="s">
        <v>111</v>
      </c>
      <c r="BB4" s="139" t="s">
        <v>109</v>
      </c>
      <c r="BC4" s="139" t="s">
        <v>310</v>
      </c>
      <c r="BD4" s="139" t="s">
        <v>84</v>
      </c>
    </row>
    <row r="5" s="1" customFormat="1" ht="6.96" customHeight="1">
      <c r="B5" s="20"/>
      <c r="L5" s="20"/>
    </row>
    <row r="6" s="1" customFormat="1" ht="12" customHeight="1">
      <c r="B6" s="20"/>
      <c r="D6" s="144" t="s">
        <v>14</v>
      </c>
      <c r="L6" s="20"/>
    </row>
    <row r="7" s="1" customFormat="1" ht="16.5" customHeight="1">
      <c r="B7" s="20"/>
      <c r="E7" s="145" t="str">
        <f>'Rekapitulace stavby'!K6</f>
        <v>Mokřad v k. ú. Kunice</v>
      </c>
      <c r="F7" s="144"/>
      <c r="G7" s="144"/>
      <c r="H7" s="144"/>
      <c r="L7" s="20"/>
    </row>
    <row r="8" s="1" customFormat="1" ht="12" customHeight="1">
      <c r="B8" s="20"/>
      <c r="D8" s="144" t="s">
        <v>114</v>
      </c>
      <c r="L8" s="20"/>
    </row>
    <row r="9" s="2" customFormat="1" ht="16.5" customHeight="1">
      <c r="A9" s="32"/>
      <c r="B9" s="38"/>
      <c r="C9" s="32"/>
      <c r="D9" s="32"/>
      <c r="E9" s="145" t="s">
        <v>115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44" t="s">
        <v>116</v>
      </c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8"/>
      <c r="C11" s="32"/>
      <c r="D11" s="32"/>
      <c r="E11" s="146" t="s">
        <v>311</v>
      </c>
      <c r="F11" s="32"/>
      <c r="G11" s="32"/>
      <c r="H11" s="32"/>
      <c r="I11" s="32"/>
      <c r="J11" s="32"/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44" t="s">
        <v>16</v>
      </c>
      <c r="E13" s="32"/>
      <c r="F13" s="134" t="s">
        <v>1</v>
      </c>
      <c r="G13" s="32"/>
      <c r="H13" s="32"/>
      <c r="I13" s="144" t="s">
        <v>17</v>
      </c>
      <c r="J13" s="134" t="s">
        <v>1</v>
      </c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4" t="s">
        <v>18</v>
      </c>
      <c r="E14" s="32"/>
      <c r="F14" s="134" t="s">
        <v>19</v>
      </c>
      <c r="G14" s="32"/>
      <c r="H14" s="32"/>
      <c r="I14" s="144" t="s">
        <v>20</v>
      </c>
      <c r="J14" s="147" t="str">
        <f>'Rekapitulace stavby'!AN8</f>
        <v>9. 7. 2025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44" t="s">
        <v>22</v>
      </c>
      <c r="E16" s="32"/>
      <c r="F16" s="32"/>
      <c r="G16" s="32"/>
      <c r="H16" s="32"/>
      <c r="I16" s="144" t="s">
        <v>23</v>
      </c>
      <c r="J16" s="134" t="s">
        <v>24</v>
      </c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34" t="s">
        <v>25</v>
      </c>
      <c r="F17" s="32"/>
      <c r="G17" s="32"/>
      <c r="H17" s="32"/>
      <c r="I17" s="144" t="s">
        <v>26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44" t="s">
        <v>27</v>
      </c>
      <c r="E19" s="32"/>
      <c r="F19" s="32"/>
      <c r="G19" s="32"/>
      <c r="H19" s="32"/>
      <c r="I19" s="144" t="s">
        <v>23</v>
      </c>
      <c r="J19" s="134" t="s">
        <v>1</v>
      </c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34" t="s">
        <v>28</v>
      </c>
      <c r="F20" s="32"/>
      <c r="G20" s="32"/>
      <c r="H20" s="32"/>
      <c r="I20" s="144" t="s">
        <v>26</v>
      </c>
      <c r="J20" s="134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44" t="s">
        <v>29</v>
      </c>
      <c r="E22" s="32"/>
      <c r="F22" s="32"/>
      <c r="G22" s="32"/>
      <c r="H22" s="32"/>
      <c r="I22" s="144" t="s">
        <v>23</v>
      </c>
      <c r="J22" s="134" t="s">
        <v>30</v>
      </c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34" t="s">
        <v>31</v>
      </c>
      <c r="F23" s="32"/>
      <c r="G23" s="32"/>
      <c r="H23" s="32"/>
      <c r="I23" s="144" t="s">
        <v>26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44" t="s">
        <v>33</v>
      </c>
      <c r="E25" s="32"/>
      <c r="F25" s="32"/>
      <c r="G25" s="32"/>
      <c r="H25" s="32"/>
      <c r="I25" s="144" t="s">
        <v>23</v>
      </c>
      <c r="J25" s="134" t="s">
        <v>1</v>
      </c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34" t="s">
        <v>28</v>
      </c>
      <c r="F26" s="32"/>
      <c r="G26" s="32"/>
      <c r="H26" s="32"/>
      <c r="I26" s="144" t="s">
        <v>26</v>
      </c>
      <c r="J26" s="134" t="s">
        <v>1</v>
      </c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6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44" t="s">
        <v>34</v>
      </c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48"/>
      <c r="B29" s="149"/>
      <c r="C29" s="148"/>
      <c r="D29" s="148"/>
      <c r="E29" s="150" t="s">
        <v>1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53" t="s">
        <v>35</v>
      </c>
      <c r="E32" s="32"/>
      <c r="F32" s="32"/>
      <c r="G32" s="32"/>
      <c r="H32" s="32"/>
      <c r="I32" s="32"/>
      <c r="J32" s="154">
        <f>ROUND(J125, 2)</f>
        <v>220731.95000000001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52"/>
      <c r="E33" s="152"/>
      <c r="F33" s="152"/>
      <c r="G33" s="152"/>
      <c r="H33" s="152"/>
      <c r="I33" s="152"/>
      <c r="J33" s="152"/>
      <c r="K33" s="15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55" t="s">
        <v>37</v>
      </c>
      <c r="G34" s="32"/>
      <c r="H34" s="32"/>
      <c r="I34" s="155" t="s">
        <v>36</v>
      </c>
      <c r="J34" s="155" t="s">
        <v>38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56" t="s">
        <v>39</v>
      </c>
      <c r="E35" s="144" t="s">
        <v>40</v>
      </c>
      <c r="F35" s="157">
        <f>ROUND((SUM(BE125:BE190)),  2)</f>
        <v>220731.95000000001</v>
      </c>
      <c r="G35" s="32"/>
      <c r="H35" s="32"/>
      <c r="I35" s="158">
        <v>0.20999999999999999</v>
      </c>
      <c r="J35" s="157">
        <f>ROUND(((SUM(BE125:BE190))*I35),  2)</f>
        <v>46353.709999999999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44" t="s">
        <v>41</v>
      </c>
      <c r="F36" s="157">
        <f>ROUND((SUM(BF125:BF190)),  2)</f>
        <v>0</v>
      </c>
      <c r="G36" s="32"/>
      <c r="H36" s="32"/>
      <c r="I36" s="158">
        <v>0.12</v>
      </c>
      <c r="J36" s="157">
        <f>ROUND(((SUM(BF125:BF190))*I36),  2)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42</v>
      </c>
      <c r="F37" s="157">
        <f>ROUND((SUM(BG125:BG190)),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4" t="s">
        <v>43</v>
      </c>
      <c r="F38" s="157">
        <f>ROUND((SUM(BH125:BH190)),  2)</f>
        <v>0</v>
      </c>
      <c r="G38" s="32"/>
      <c r="H38" s="32"/>
      <c r="I38" s="158">
        <v>0.12</v>
      </c>
      <c r="J38" s="157">
        <f>0</f>
        <v>0</v>
      </c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4" t="s">
        <v>44</v>
      </c>
      <c r="F39" s="157">
        <f>ROUND((SUM(BI125:BI190)),  2)</f>
        <v>0</v>
      </c>
      <c r="G39" s="32"/>
      <c r="H39" s="32"/>
      <c r="I39" s="158">
        <v>0</v>
      </c>
      <c r="J39" s="157">
        <f>0</f>
        <v>0</v>
      </c>
      <c r="K39" s="32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267085.66000000003</v>
      </c>
      <c r="K41" s="165"/>
      <c r="L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Mokřad v k. ú. Kunice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1"/>
      <c r="C86" s="29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2"/>
      <c r="B87" s="33"/>
      <c r="C87" s="34"/>
      <c r="D87" s="34"/>
      <c r="E87" s="177" t="s">
        <v>115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116</v>
      </c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4"/>
      <c r="D89" s="34"/>
      <c r="E89" s="69" t="str">
        <f>E11</f>
        <v>SO 01.4 - Úprava toku</v>
      </c>
      <c r="F89" s="34"/>
      <c r="G89" s="34"/>
      <c r="H89" s="34"/>
      <c r="I89" s="34"/>
      <c r="J89" s="34"/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4"/>
      <c r="E91" s="34"/>
      <c r="F91" s="26" t="str">
        <f>F14</f>
        <v>Kunice</v>
      </c>
      <c r="G91" s="34"/>
      <c r="H91" s="34"/>
      <c r="I91" s="29" t="s">
        <v>20</v>
      </c>
      <c r="J91" s="72" t="str">
        <f>IF(J14="","",J14)</f>
        <v>9. 7. 2025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5.15" customHeight="1">
      <c r="A93" s="32"/>
      <c r="B93" s="33"/>
      <c r="C93" s="29" t="s">
        <v>22</v>
      </c>
      <c r="D93" s="34"/>
      <c r="E93" s="34"/>
      <c r="F93" s="26" t="str">
        <f>E17</f>
        <v>Státní pozemkový úřad</v>
      </c>
      <c r="G93" s="34"/>
      <c r="H93" s="34"/>
      <c r="I93" s="29" t="s">
        <v>29</v>
      </c>
      <c r="J93" s="30" t="str">
        <f>E23</f>
        <v>Atregia, s.r.o.</v>
      </c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27</v>
      </c>
      <c r="D94" s="34"/>
      <c r="E94" s="34"/>
      <c r="F94" s="26" t="str">
        <f>IF(E20="","",E20)</f>
        <v xml:space="preserve"> </v>
      </c>
      <c r="G94" s="34"/>
      <c r="H94" s="34"/>
      <c r="I94" s="29" t="s">
        <v>33</v>
      </c>
      <c r="J94" s="30" t="str">
        <f>E26</f>
        <v xml:space="preserve"> </v>
      </c>
      <c r="K94" s="34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78" t="s">
        <v>119</v>
      </c>
      <c r="D96" s="179"/>
      <c r="E96" s="179"/>
      <c r="F96" s="179"/>
      <c r="G96" s="179"/>
      <c r="H96" s="179"/>
      <c r="I96" s="179"/>
      <c r="J96" s="180" t="s">
        <v>120</v>
      </c>
      <c r="K96" s="179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81" t="s">
        <v>121</v>
      </c>
      <c r="D98" s="34"/>
      <c r="E98" s="34"/>
      <c r="F98" s="34"/>
      <c r="G98" s="34"/>
      <c r="H98" s="34"/>
      <c r="I98" s="34"/>
      <c r="J98" s="103">
        <f>J125</f>
        <v>220731.95000000001</v>
      </c>
      <c r="K98" s="34"/>
      <c r="L98" s="56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122</v>
      </c>
    </row>
    <row r="99" s="9" customFormat="1" ht="24.96" customHeight="1">
      <c r="A99" s="9"/>
      <c r="B99" s="182"/>
      <c r="C99" s="183"/>
      <c r="D99" s="184" t="s">
        <v>123</v>
      </c>
      <c r="E99" s="185"/>
      <c r="F99" s="185"/>
      <c r="G99" s="185"/>
      <c r="H99" s="185"/>
      <c r="I99" s="185"/>
      <c r="J99" s="186">
        <f>J126</f>
        <v>220731.95000000001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8"/>
      <c r="C100" s="126"/>
      <c r="D100" s="189" t="s">
        <v>124</v>
      </c>
      <c r="E100" s="190"/>
      <c r="F100" s="190"/>
      <c r="G100" s="190"/>
      <c r="H100" s="190"/>
      <c r="I100" s="190"/>
      <c r="J100" s="191">
        <f>J127</f>
        <v>161175.53</v>
      </c>
      <c r="K100" s="126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26"/>
      <c r="D101" s="189" t="s">
        <v>125</v>
      </c>
      <c r="E101" s="190"/>
      <c r="F101" s="190"/>
      <c r="G101" s="190"/>
      <c r="H101" s="190"/>
      <c r="I101" s="190"/>
      <c r="J101" s="191">
        <f>J178</f>
        <v>17730</v>
      </c>
      <c r="K101" s="126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26"/>
      <c r="D102" s="189" t="s">
        <v>126</v>
      </c>
      <c r="E102" s="190"/>
      <c r="F102" s="190"/>
      <c r="G102" s="190"/>
      <c r="H102" s="190"/>
      <c r="I102" s="190"/>
      <c r="J102" s="191">
        <f>J183</f>
        <v>35200</v>
      </c>
      <c r="K102" s="126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26"/>
      <c r="D103" s="189" t="s">
        <v>127</v>
      </c>
      <c r="E103" s="190"/>
      <c r="F103" s="190"/>
      <c r="G103" s="190"/>
      <c r="H103" s="190"/>
      <c r="I103" s="190"/>
      <c r="J103" s="191">
        <f>J188</f>
        <v>6626.4200000000001</v>
      </c>
      <c r="K103" s="126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128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77" t="str">
        <f>E7</f>
        <v>Mokřad v k. ú. Kunice</v>
      </c>
      <c r="F113" s="29"/>
      <c r="G113" s="29"/>
      <c r="H113" s="29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1" customFormat="1" ht="12" customHeight="1">
      <c r="B114" s="21"/>
      <c r="C114" s="29" t="s">
        <v>114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2"/>
      <c r="B115" s="33"/>
      <c r="C115" s="34"/>
      <c r="D115" s="34"/>
      <c r="E115" s="177" t="s">
        <v>115</v>
      </c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116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6.5" customHeight="1">
      <c r="A117" s="32"/>
      <c r="B117" s="33"/>
      <c r="C117" s="34"/>
      <c r="D117" s="34"/>
      <c r="E117" s="69" t="str">
        <f>E11</f>
        <v>SO 01.4 - Úprava toku</v>
      </c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18</v>
      </c>
      <c r="D119" s="34"/>
      <c r="E119" s="34"/>
      <c r="F119" s="26" t="str">
        <f>F14</f>
        <v>Kunice</v>
      </c>
      <c r="G119" s="34"/>
      <c r="H119" s="34"/>
      <c r="I119" s="29" t="s">
        <v>20</v>
      </c>
      <c r="J119" s="72" t="str">
        <f>IF(J14="","",J14)</f>
        <v>9. 7. 2025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5.15" customHeight="1">
      <c r="A121" s="32"/>
      <c r="B121" s="33"/>
      <c r="C121" s="29" t="s">
        <v>22</v>
      </c>
      <c r="D121" s="34"/>
      <c r="E121" s="34"/>
      <c r="F121" s="26" t="str">
        <f>E17</f>
        <v>Státní pozemkový úřad</v>
      </c>
      <c r="G121" s="34"/>
      <c r="H121" s="34"/>
      <c r="I121" s="29" t="s">
        <v>29</v>
      </c>
      <c r="J121" s="30" t="str">
        <f>E23</f>
        <v>Atregia, s.r.o.</v>
      </c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5.15" customHeight="1">
      <c r="A122" s="32"/>
      <c r="B122" s="33"/>
      <c r="C122" s="29" t="s">
        <v>27</v>
      </c>
      <c r="D122" s="34"/>
      <c r="E122" s="34"/>
      <c r="F122" s="26" t="str">
        <f>IF(E20="","",E20)</f>
        <v xml:space="preserve"> </v>
      </c>
      <c r="G122" s="34"/>
      <c r="H122" s="34"/>
      <c r="I122" s="29" t="s">
        <v>33</v>
      </c>
      <c r="J122" s="30" t="str">
        <f>E26</f>
        <v xml:space="preserve"> </v>
      </c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0.32" customHeight="1">
      <c r="A123" s="32"/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11" customFormat="1" ht="29.28" customHeight="1">
      <c r="A124" s="193"/>
      <c r="B124" s="194"/>
      <c r="C124" s="195" t="s">
        <v>129</v>
      </c>
      <c r="D124" s="196" t="s">
        <v>60</v>
      </c>
      <c r="E124" s="196" t="s">
        <v>56</v>
      </c>
      <c r="F124" s="196" t="s">
        <v>57</v>
      </c>
      <c r="G124" s="196" t="s">
        <v>130</v>
      </c>
      <c r="H124" s="196" t="s">
        <v>131</v>
      </c>
      <c r="I124" s="196" t="s">
        <v>132</v>
      </c>
      <c r="J124" s="196" t="s">
        <v>120</v>
      </c>
      <c r="K124" s="197" t="s">
        <v>133</v>
      </c>
      <c r="L124" s="198"/>
      <c r="M124" s="93" t="s">
        <v>1</v>
      </c>
      <c r="N124" s="94" t="s">
        <v>39</v>
      </c>
      <c r="O124" s="94" t="s">
        <v>134</v>
      </c>
      <c r="P124" s="94" t="s">
        <v>135</v>
      </c>
      <c r="Q124" s="94" t="s">
        <v>136</v>
      </c>
      <c r="R124" s="94" t="s">
        <v>137</v>
      </c>
      <c r="S124" s="94" t="s">
        <v>138</v>
      </c>
      <c r="T124" s="95" t="s">
        <v>139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2"/>
      <c r="B125" s="33"/>
      <c r="C125" s="100" t="s">
        <v>140</v>
      </c>
      <c r="D125" s="34"/>
      <c r="E125" s="34"/>
      <c r="F125" s="34"/>
      <c r="G125" s="34"/>
      <c r="H125" s="34"/>
      <c r="I125" s="34"/>
      <c r="J125" s="199">
        <f>BK125</f>
        <v>220731.95000000001</v>
      </c>
      <c r="K125" s="34"/>
      <c r="L125" s="38"/>
      <c r="M125" s="96"/>
      <c r="N125" s="200"/>
      <c r="O125" s="97"/>
      <c r="P125" s="201">
        <f>P126</f>
        <v>167.141966</v>
      </c>
      <c r="Q125" s="97"/>
      <c r="R125" s="201">
        <f>R126</f>
        <v>19.206720000000001</v>
      </c>
      <c r="S125" s="97"/>
      <c r="T125" s="202">
        <f>T126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74</v>
      </c>
      <c r="AU125" s="17" t="s">
        <v>122</v>
      </c>
      <c r="BK125" s="203">
        <f>BK126</f>
        <v>220731.95000000001</v>
      </c>
    </row>
    <row r="126" s="12" customFormat="1" ht="25.92" customHeight="1">
      <c r="A126" s="12"/>
      <c r="B126" s="204"/>
      <c r="C126" s="205"/>
      <c r="D126" s="206" t="s">
        <v>74</v>
      </c>
      <c r="E126" s="207" t="s">
        <v>141</v>
      </c>
      <c r="F126" s="207" t="s">
        <v>142</v>
      </c>
      <c r="G126" s="205"/>
      <c r="H126" s="205"/>
      <c r="I126" s="205"/>
      <c r="J126" s="208">
        <f>BK126</f>
        <v>220731.95000000001</v>
      </c>
      <c r="K126" s="205"/>
      <c r="L126" s="209"/>
      <c r="M126" s="210"/>
      <c r="N126" s="211"/>
      <c r="O126" s="211"/>
      <c r="P126" s="212">
        <f>P127+P178+P183+P188</f>
        <v>167.141966</v>
      </c>
      <c r="Q126" s="211"/>
      <c r="R126" s="212">
        <f>R127+R178+R183+R188</f>
        <v>19.206720000000001</v>
      </c>
      <c r="S126" s="211"/>
      <c r="T126" s="213">
        <f>T127+T178+T183+T188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82</v>
      </c>
      <c r="AT126" s="215" t="s">
        <v>74</v>
      </c>
      <c r="AU126" s="215" t="s">
        <v>75</v>
      </c>
      <c r="AY126" s="214" t="s">
        <v>143</v>
      </c>
      <c r="BK126" s="216">
        <f>BK127+BK178+BK183+BK188</f>
        <v>220731.95000000001</v>
      </c>
    </row>
    <row r="127" s="12" customFormat="1" ht="22.8" customHeight="1">
      <c r="A127" s="12"/>
      <c r="B127" s="204"/>
      <c r="C127" s="205"/>
      <c r="D127" s="206" t="s">
        <v>74</v>
      </c>
      <c r="E127" s="217" t="s">
        <v>82</v>
      </c>
      <c r="F127" s="217" t="s">
        <v>144</v>
      </c>
      <c r="G127" s="205"/>
      <c r="H127" s="205"/>
      <c r="I127" s="205"/>
      <c r="J127" s="218">
        <f>BK127</f>
        <v>161175.53</v>
      </c>
      <c r="K127" s="205"/>
      <c r="L127" s="209"/>
      <c r="M127" s="210"/>
      <c r="N127" s="211"/>
      <c r="O127" s="211"/>
      <c r="P127" s="212">
        <f>SUM(P128:P177)</f>
        <v>154.584</v>
      </c>
      <c r="Q127" s="211"/>
      <c r="R127" s="212">
        <f>SUM(R128:R177)</f>
        <v>0</v>
      </c>
      <c r="S127" s="211"/>
      <c r="T127" s="213">
        <f>SUM(T128:T177)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82</v>
      </c>
      <c r="AT127" s="215" t="s">
        <v>74</v>
      </c>
      <c r="AU127" s="215" t="s">
        <v>82</v>
      </c>
      <c r="AY127" s="214" t="s">
        <v>143</v>
      </c>
      <c r="BK127" s="216">
        <f>SUM(BK128:BK177)</f>
        <v>161175.53</v>
      </c>
    </row>
    <row r="128" s="2" customFormat="1" ht="16.5" customHeight="1">
      <c r="A128" s="32"/>
      <c r="B128" s="33"/>
      <c r="C128" s="219" t="s">
        <v>82</v>
      </c>
      <c r="D128" s="219" t="s">
        <v>145</v>
      </c>
      <c r="E128" s="220" t="s">
        <v>312</v>
      </c>
      <c r="F128" s="221" t="s">
        <v>313</v>
      </c>
      <c r="G128" s="222" t="s">
        <v>109</v>
      </c>
      <c r="H128" s="223">
        <v>143.90000000000001</v>
      </c>
      <c r="I128" s="224">
        <v>102</v>
      </c>
      <c r="J128" s="224">
        <f>ROUND(I128*H128,2)</f>
        <v>14677.799999999999</v>
      </c>
      <c r="K128" s="221" t="s">
        <v>156</v>
      </c>
      <c r="L128" s="38"/>
      <c r="M128" s="225" t="s">
        <v>1</v>
      </c>
      <c r="N128" s="226" t="s">
        <v>40</v>
      </c>
      <c r="O128" s="227">
        <v>0.11600000000000001</v>
      </c>
      <c r="P128" s="227">
        <f>O128*H128</f>
        <v>16.692400000000003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9" t="s">
        <v>150</v>
      </c>
      <c r="AT128" s="229" t="s">
        <v>145</v>
      </c>
      <c r="AU128" s="229" t="s">
        <v>84</v>
      </c>
      <c r="AY128" s="17" t="s">
        <v>143</v>
      </c>
      <c r="BE128" s="230">
        <f>IF(N128="základní",J128,0)</f>
        <v>14677.799999999999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82</v>
      </c>
      <c r="BK128" s="230">
        <f>ROUND(I128*H128,2)</f>
        <v>14677.799999999999</v>
      </c>
      <c r="BL128" s="17" t="s">
        <v>150</v>
      </c>
      <c r="BM128" s="229" t="s">
        <v>314</v>
      </c>
    </row>
    <row r="129" s="2" customFormat="1">
      <c r="A129" s="32"/>
      <c r="B129" s="33"/>
      <c r="C129" s="34"/>
      <c r="D129" s="231" t="s">
        <v>152</v>
      </c>
      <c r="E129" s="34"/>
      <c r="F129" s="232" t="s">
        <v>315</v>
      </c>
      <c r="G129" s="34"/>
      <c r="H129" s="34"/>
      <c r="I129" s="34"/>
      <c r="J129" s="34"/>
      <c r="K129" s="34"/>
      <c r="L129" s="38"/>
      <c r="M129" s="233"/>
      <c r="N129" s="234"/>
      <c r="O129" s="84"/>
      <c r="P129" s="84"/>
      <c r="Q129" s="84"/>
      <c r="R129" s="84"/>
      <c r="S129" s="84"/>
      <c r="T129" s="85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152</v>
      </c>
      <c r="AU129" s="17" t="s">
        <v>84</v>
      </c>
    </row>
    <row r="130" s="13" customFormat="1">
      <c r="A130" s="13"/>
      <c r="B130" s="235"/>
      <c r="C130" s="236"/>
      <c r="D130" s="231" t="s">
        <v>159</v>
      </c>
      <c r="E130" s="237" t="s">
        <v>1</v>
      </c>
      <c r="F130" s="238" t="s">
        <v>316</v>
      </c>
      <c r="G130" s="236"/>
      <c r="H130" s="237" t="s">
        <v>1</v>
      </c>
      <c r="I130" s="236"/>
      <c r="J130" s="236"/>
      <c r="K130" s="236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159</v>
      </c>
      <c r="AU130" s="243" t="s">
        <v>84</v>
      </c>
      <c r="AV130" s="13" t="s">
        <v>82</v>
      </c>
      <c r="AW130" s="13" t="s">
        <v>32</v>
      </c>
      <c r="AX130" s="13" t="s">
        <v>75</v>
      </c>
      <c r="AY130" s="243" t="s">
        <v>143</v>
      </c>
    </row>
    <row r="131" s="14" customFormat="1">
      <c r="A131" s="14"/>
      <c r="B131" s="244"/>
      <c r="C131" s="245"/>
      <c r="D131" s="231" t="s">
        <v>159</v>
      </c>
      <c r="E131" s="246" t="s">
        <v>308</v>
      </c>
      <c r="F131" s="247" t="s">
        <v>309</v>
      </c>
      <c r="G131" s="245"/>
      <c r="H131" s="248">
        <v>143.90000000000001</v>
      </c>
      <c r="I131" s="245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159</v>
      </c>
      <c r="AU131" s="253" t="s">
        <v>84</v>
      </c>
      <c r="AV131" s="14" t="s">
        <v>84</v>
      </c>
      <c r="AW131" s="14" t="s">
        <v>32</v>
      </c>
      <c r="AX131" s="14" t="s">
        <v>82</v>
      </c>
      <c r="AY131" s="253" t="s">
        <v>143</v>
      </c>
    </row>
    <row r="132" s="2" customFormat="1" ht="21.75" customHeight="1">
      <c r="A132" s="32"/>
      <c r="B132" s="33"/>
      <c r="C132" s="219" t="s">
        <v>84</v>
      </c>
      <c r="D132" s="219" t="s">
        <v>145</v>
      </c>
      <c r="E132" s="220" t="s">
        <v>154</v>
      </c>
      <c r="F132" s="221" t="s">
        <v>155</v>
      </c>
      <c r="G132" s="222" t="s">
        <v>109</v>
      </c>
      <c r="H132" s="223">
        <v>121</v>
      </c>
      <c r="I132" s="224">
        <v>163</v>
      </c>
      <c r="J132" s="224">
        <f>ROUND(I132*H132,2)</f>
        <v>19723</v>
      </c>
      <c r="K132" s="221" t="s">
        <v>156</v>
      </c>
      <c r="L132" s="38"/>
      <c r="M132" s="225" t="s">
        <v>1</v>
      </c>
      <c r="N132" s="226" t="s">
        <v>40</v>
      </c>
      <c r="O132" s="227">
        <v>0.21199999999999999</v>
      </c>
      <c r="P132" s="227">
        <f>O132*H132</f>
        <v>25.652000000000001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9" t="s">
        <v>150</v>
      </c>
      <c r="AT132" s="229" t="s">
        <v>145</v>
      </c>
      <c r="AU132" s="229" t="s">
        <v>84</v>
      </c>
      <c r="AY132" s="17" t="s">
        <v>143</v>
      </c>
      <c r="BE132" s="230">
        <f>IF(N132="základní",J132,0)</f>
        <v>19723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82</v>
      </c>
      <c r="BK132" s="230">
        <f>ROUND(I132*H132,2)</f>
        <v>19723</v>
      </c>
      <c r="BL132" s="17" t="s">
        <v>150</v>
      </c>
      <c r="BM132" s="229" t="s">
        <v>317</v>
      </c>
    </row>
    <row r="133" s="2" customFormat="1">
      <c r="A133" s="32"/>
      <c r="B133" s="33"/>
      <c r="C133" s="34"/>
      <c r="D133" s="231" t="s">
        <v>152</v>
      </c>
      <c r="E133" s="34"/>
      <c r="F133" s="232" t="s">
        <v>158</v>
      </c>
      <c r="G133" s="34"/>
      <c r="H133" s="34"/>
      <c r="I133" s="34"/>
      <c r="J133" s="34"/>
      <c r="K133" s="34"/>
      <c r="L133" s="38"/>
      <c r="M133" s="233"/>
      <c r="N133" s="234"/>
      <c r="O133" s="84"/>
      <c r="P133" s="84"/>
      <c r="Q133" s="84"/>
      <c r="R133" s="84"/>
      <c r="S133" s="84"/>
      <c r="T133" s="85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152</v>
      </c>
      <c r="AU133" s="17" t="s">
        <v>84</v>
      </c>
    </row>
    <row r="134" s="13" customFormat="1">
      <c r="A134" s="13"/>
      <c r="B134" s="235"/>
      <c r="C134" s="236"/>
      <c r="D134" s="231" t="s">
        <v>159</v>
      </c>
      <c r="E134" s="237" t="s">
        <v>1</v>
      </c>
      <c r="F134" s="238" t="s">
        <v>318</v>
      </c>
      <c r="G134" s="236"/>
      <c r="H134" s="237" t="s">
        <v>1</v>
      </c>
      <c r="I134" s="236"/>
      <c r="J134" s="236"/>
      <c r="K134" s="236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159</v>
      </c>
      <c r="AU134" s="243" t="s">
        <v>84</v>
      </c>
      <c r="AV134" s="13" t="s">
        <v>82</v>
      </c>
      <c r="AW134" s="13" t="s">
        <v>32</v>
      </c>
      <c r="AX134" s="13" t="s">
        <v>75</v>
      </c>
      <c r="AY134" s="243" t="s">
        <v>143</v>
      </c>
    </row>
    <row r="135" s="14" customFormat="1">
      <c r="A135" s="14"/>
      <c r="B135" s="244"/>
      <c r="C135" s="245"/>
      <c r="D135" s="231" t="s">
        <v>159</v>
      </c>
      <c r="E135" s="246" t="s">
        <v>111</v>
      </c>
      <c r="F135" s="247" t="s">
        <v>319</v>
      </c>
      <c r="G135" s="245"/>
      <c r="H135" s="248">
        <v>121</v>
      </c>
      <c r="I135" s="245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159</v>
      </c>
      <c r="AU135" s="253" t="s">
        <v>84</v>
      </c>
      <c r="AV135" s="14" t="s">
        <v>84</v>
      </c>
      <c r="AW135" s="14" t="s">
        <v>32</v>
      </c>
      <c r="AX135" s="14" t="s">
        <v>82</v>
      </c>
      <c r="AY135" s="253" t="s">
        <v>143</v>
      </c>
    </row>
    <row r="136" s="2" customFormat="1" ht="16.5" customHeight="1">
      <c r="A136" s="32"/>
      <c r="B136" s="33"/>
      <c r="C136" s="219" t="s">
        <v>164</v>
      </c>
      <c r="D136" s="219" t="s">
        <v>145</v>
      </c>
      <c r="E136" s="220" t="s">
        <v>320</v>
      </c>
      <c r="F136" s="221" t="s">
        <v>321</v>
      </c>
      <c r="G136" s="222" t="s">
        <v>109</v>
      </c>
      <c r="H136" s="223">
        <v>287.80000000000001</v>
      </c>
      <c r="I136" s="224">
        <v>79.700000000000003</v>
      </c>
      <c r="J136" s="224">
        <f>ROUND(I136*H136,2)</f>
        <v>22937.66</v>
      </c>
      <c r="K136" s="221" t="s">
        <v>156</v>
      </c>
      <c r="L136" s="38"/>
      <c r="M136" s="225" t="s">
        <v>1</v>
      </c>
      <c r="N136" s="226" t="s">
        <v>40</v>
      </c>
      <c r="O136" s="227">
        <v>0.11</v>
      </c>
      <c r="P136" s="227">
        <f>O136*H136</f>
        <v>31.658000000000001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9" t="s">
        <v>150</v>
      </c>
      <c r="AT136" s="229" t="s">
        <v>145</v>
      </c>
      <c r="AU136" s="229" t="s">
        <v>84</v>
      </c>
      <c r="AY136" s="17" t="s">
        <v>143</v>
      </c>
      <c r="BE136" s="230">
        <f>IF(N136="základní",J136,0)</f>
        <v>22937.66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82</v>
      </c>
      <c r="BK136" s="230">
        <f>ROUND(I136*H136,2)</f>
        <v>22937.66</v>
      </c>
      <c r="BL136" s="17" t="s">
        <v>150</v>
      </c>
      <c r="BM136" s="229" t="s">
        <v>322</v>
      </c>
    </row>
    <row r="137" s="2" customFormat="1">
      <c r="A137" s="32"/>
      <c r="B137" s="33"/>
      <c r="C137" s="34"/>
      <c r="D137" s="231" t="s">
        <v>152</v>
      </c>
      <c r="E137" s="34"/>
      <c r="F137" s="232" t="s">
        <v>323</v>
      </c>
      <c r="G137" s="34"/>
      <c r="H137" s="34"/>
      <c r="I137" s="34"/>
      <c r="J137" s="34"/>
      <c r="K137" s="34"/>
      <c r="L137" s="38"/>
      <c r="M137" s="233"/>
      <c r="N137" s="234"/>
      <c r="O137" s="84"/>
      <c r="P137" s="84"/>
      <c r="Q137" s="84"/>
      <c r="R137" s="84"/>
      <c r="S137" s="84"/>
      <c r="T137" s="85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152</v>
      </c>
      <c r="AU137" s="17" t="s">
        <v>84</v>
      </c>
    </row>
    <row r="138" s="13" customFormat="1">
      <c r="A138" s="13"/>
      <c r="B138" s="235"/>
      <c r="C138" s="236"/>
      <c r="D138" s="231" t="s">
        <v>159</v>
      </c>
      <c r="E138" s="237" t="s">
        <v>1</v>
      </c>
      <c r="F138" s="238" t="s">
        <v>324</v>
      </c>
      <c r="G138" s="236"/>
      <c r="H138" s="237" t="s">
        <v>1</v>
      </c>
      <c r="I138" s="236"/>
      <c r="J138" s="236"/>
      <c r="K138" s="236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159</v>
      </c>
      <c r="AU138" s="243" t="s">
        <v>84</v>
      </c>
      <c r="AV138" s="13" t="s">
        <v>82</v>
      </c>
      <c r="AW138" s="13" t="s">
        <v>32</v>
      </c>
      <c r="AX138" s="13" t="s">
        <v>75</v>
      </c>
      <c r="AY138" s="243" t="s">
        <v>143</v>
      </c>
    </row>
    <row r="139" s="14" customFormat="1">
      <c r="A139" s="14"/>
      <c r="B139" s="244"/>
      <c r="C139" s="245"/>
      <c r="D139" s="231" t="s">
        <v>159</v>
      </c>
      <c r="E139" s="246" t="s">
        <v>1</v>
      </c>
      <c r="F139" s="247" t="s">
        <v>325</v>
      </c>
      <c r="G139" s="245"/>
      <c r="H139" s="248">
        <v>287.80000000000001</v>
      </c>
      <c r="I139" s="245"/>
      <c r="J139" s="245"/>
      <c r="K139" s="245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159</v>
      </c>
      <c r="AU139" s="253" t="s">
        <v>84</v>
      </c>
      <c r="AV139" s="14" t="s">
        <v>84</v>
      </c>
      <c r="AW139" s="14" t="s">
        <v>32</v>
      </c>
      <c r="AX139" s="14" t="s">
        <v>82</v>
      </c>
      <c r="AY139" s="253" t="s">
        <v>143</v>
      </c>
    </row>
    <row r="140" s="2" customFormat="1" ht="21.75" customHeight="1">
      <c r="A140" s="32"/>
      <c r="B140" s="33"/>
      <c r="C140" s="219" t="s">
        <v>150</v>
      </c>
      <c r="D140" s="219" t="s">
        <v>145</v>
      </c>
      <c r="E140" s="220" t="s">
        <v>165</v>
      </c>
      <c r="F140" s="221" t="s">
        <v>166</v>
      </c>
      <c r="G140" s="222" t="s">
        <v>109</v>
      </c>
      <c r="H140" s="223">
        <v>142</v>
      </c>
      <c r="I140" s="224">
        <v>48.200000000000003</v>
      </c>
      <c r="J140" s="224">
        <f>ROUND(I140*H140,2)</f>
        <v>6844.3999999999996</v>
      </c>
      <c r="K140" s="221" t="s">
        <v>156</v>
      </c>
      <c r="L140" s="38"/>
      <c r="M140" s="225" t="s">
        <v>1</v>
      </c>
      <c r="N140" s="226" t="s">
        <v>40</v>
      </c>
      <c r="O140" s="227">
        <v>0.070000000000000007</v>
      </c>
      <c r="P140" s="227">
        <f>O140*H140</f>
        <v>9.9400000000000013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9" t="s">
        <v>150</v>
      </c>
      <c r="AT140" s="229" t="s">
        <v>145</v>
      </c>
      <c r="AU140" s="229" t="s">
        <v>84</v>
      </c>
      <c r="AY140" s="17" t="s">
        <v>143</v>
      </c>
      <c r="BE140" s="230">
        <f>IF(N140="základní",J140,0)</f>
        <v>6844.3999999999996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82</v>
      </c>
      <c r="BK140" s="230">
        <f>ROUND(I140*H140,2)</f>
        <v>6844.3999999999996</v>
      </c>
      <c r="BL140" s="17" t="s">
        <v>150</v>
      </c>
      <c r="BM140" s="229" t="s">
        <v>326</v>
      </c>
    </row>
    <row r="141" s="2" customFormat="1">
      <c r="A141" s="32"/>
      <c r="B141" s="33"/>
      <c r="C141" s="34"/>
      <c r="D141" s="231" t="s">
        <v>152</v>
      </c>
      <c r="E141" s="34"/>
      <c r="F141" s="232" t="s">
        <v>168</v>
      </c>
      <c r="G141" s="34"/>
      <c r="H141" s="34"/>
      <c r="I141" s="34"/>
      <c r="J141" s="34"/>
      <c r="K141" s="34"/>
      <c r="L141" s="38"/>
      <c r="M141" s="233"/>
      <c r="N141" s="234"/>
      <c r="O141" s="84"/>
      <c r="P141" s="84"/>
      <c r="Q141" s="84"/>
      <c r="R141" s="84"/>
      <c r="S141" s="84"/>
      <c r="T141" s="85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152</v>
      </c>
      <c r="AU141" s="17" t="s">
        <v>84</v>
      </c>
    </row>
    <row r="142" s="13" customFormat="1">
      <c r="A142" s="13"/>
      <c r="B142" s="235"/>
      <c r="C142" s="236"/>
      <c r="D142" s="231" t="s">
        <v>159</v>
      </c>
      <c r="E142" s="237" t="s">
        <v>1</v>
      </c>
      <c r="F142" s="238" t="s">
        <v>327</v>
      </c>
      <c r="G142" s="236"/>
      <c r="H142" s="237" t="s">
        <v>1</v>
      </c>
      <c r="I142" s="236"/>
      <c r="J142" s="236"/>
      <c r="K142" s="236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159</v>
      </c>
      <c r="AU142" s="243" t="s">
        <v>84</v>
      </c>
      <c r="AV142" s="13" t="s">
        <v>82</v>
      </c>
      <c r="AW142" s="13" t="s">
        <v>32</v>
      </c>
      <c r="AX142" s="13" t="s">
        <v>75</v>
      </c>
      <c r="AY142" s="243" t="s">
        <v>143</v>
      </c>
    </row>
    <row r="143" s="14" customFormat="1">
      <c r="A143" s="14"/>
      <c r="B143" s="244"/>
      <c r="C143" s="245"/>
      <c r="D143" s="231" t="s">
        <v>159</v>
      </c>
      <c r="E143" s="246" t="s">
        <v>1</v>
      </c>
      <c r="F143" s="247" t="s">
        <v>328</v>
      </c>
      <c r="G143" s="245"/>
      <c r="H143" s="248">
        <v>142</v>
      </c>
      <c r="I143" s="245"/>
      <c r="J143" s="245"/>
      <c r="K143" s="245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159</v>
      </c>
      <c r="AU143" s="253" t="s">
        <v>84</v>
      </c>
      <c r="AV143" s="14" t="s">
        <v>84</v>
      </c>
      <c r="AW143" s="14" t="s">
        <v>32</v>
      </c>
      <c r="AX143" s="14" t="s">
        <v>82</v>
      </c>
      <c r="AY143" s="253" t="s">
        <v>143</v>
      </c>
    </row>
    <row r="144" s="2" customFormat="1" ht="21.75" customHeight="1">
      <c r="A144" s="32"/>
      <c r="B144" s="33"/>
      <c r="C144" s="219" t="s">
        <v>177</v>
      </c>
      <c r="D144" s="219" t="s">
        <v>145</v>
      </c>
      <c r="E144" s="220" t="s">
        <v>171</v>
      </c>
      <c r="F144" s="221" t="s">
        <v>172</v>
      </c>
      <c r="G144" s="222" t="s">
        <v>109</v>
      </c>
      <c r="H144" s="223">
        <v>50</v>
      </c>
      <c r="I144" s="224">
        <v>302</v>
      </c>
      <c r="J144" s="224">
        <f>ROUND(I144*H144,2)</f>
        <v>15100</v>
      </c>
      <c r="K144" s="221" t="s">
        <v>156</v>
      </c>
      <c r="L144" s="38"/>
      <c r="M144" s="225" t="s">
        <v>1</v>
      </c>
      <c r="N144" s="226" t="s">
        <v>40</v>
      </c>
      <c r="O144" s="227">
        <v>0.086999999999999994</v>
      </c>
      <c r="P144" s="227">
        <f>O144*H144</f>
        <v>4.3499999999999996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9" t="s">
        <v>150</v>
      </c>
      <c r="AT144" s="229" t="s">
        <v>145</v>
      </c>
      <c r="AU144" s="229" t="s">
        <v>84</v>
      </c>
      <c r="AY144" s="17" t="s">
        <v>143</v>
      </c>
      <c r="BE144" s="230">
        <f>IF(N144="základní",J144,0)</f>
        <v>15100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82</v>
      </c>
      <c r="BK144" s="230">
        <f>ROUND(I144*H144,2)</f>
        <v>15100</v>
      </c>
      <c r="BL144" s="17" t="s">
        <v>150</v>
      </c>
      <c r="BM144" s="229" t="s">
        <v>329</v>
      </c>
    </row>
    <row r="145" s="2" customFormat="1">
      <c r="A145" s="32"/>
      <c r="B145" s="33"/>
      <c r="C145" s="34"/>
      <c r="D145" s="231" t="s">
        <v>152</v>
      </c>
      <c r="E145" s="34"/>
      <c r="F145" s="232" t="s">
        <v>174</v>
      </c>
      <c r="G145" s="34"/>
      <c r="H145" s="34"/>
      <c r="I145" s="34"/>
      <c r="J145" s="34"/>
      <c r="K145" s="34"/>
      <c r="L145" s="38"/>
      <c r="M145" s="233"/>
      <c r="N145" s="234"/>
      <c r="O145" s="84"/>
      <c r="P145" s="84"/>
      <c r="Q145" s="84"/>
      <c r="R145" s="84"/>
      <c r="S145" s="84"/>
      <c r="T145" s="85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152</v>
      </c>
      <c r="AU145" s="17" t="s">
        <v>84</v>
      </c>
    </row>
    <row r="146" s="13" customFormat="1">
      <c r="A146" s="13"/>
      <c r="B146" s="235"/>
      <c r="C146" s="236"/>
      <c r="D146" s="231" t="s">
        <v>159</v>
      </c>
      <c r="E146" s="237" t="s">
        <v>1</v>
      </c>
      <c r="F146" s="238" t="s">
        <v>175</v>
      </c>
      <c r="G146" s="236"/>
      <c r="H146" s="237" t="s">
        <v>1</v>
      </c>
      <c r="I146" s="236"/>
      <c r="J146" s="236"/>
      <c r="K146" s="236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159</v>
      </c>
      <c r="AU146" s="243" t="s">
        <v>84</v>
      </c>
      <c r="AV146" s="13" t="s">
        <v>82</v>
      </c>
      <c r="AW146" s="13" t="s">
        <v>32</v>
      </c>
      <c r="AX146" s="13" t="s">
        <v>75</v>
      </c>
      <c r="AY146" s="243" t="s">
        <v>143</v>
      </c>
    </row>
    <row r="147" s="14" customFormat="1">
      <c r="A147" s="14"/>
      <c r="B147" s="244"/>
      <c r="C147" s="245"/>
      <c r="D147" s="231" t="s">
        <v>159</v>
      </c>
      <c r="E147" s="246" t="s">
        <v>1</v>
      </c>
      <c r="F147" s="247" t="s">
        <v>176</v>
      </c>
      <c r="G147" s="245"/>
      <c r="H147" s="248">
        <v>50</v>
      </c>
      <c r="I147" s="245"/>
      <c r="J147" s="245"/>
      <c r="K147" s="245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159</v>
      </c>
      <c r="AU147" s="253" t="s">
        <v>84</v>
      </c>
      <c r="AV147" s="14" t="s">
        <v>84</v>
      </c>
      <c r="AW147" s="14" t="s">
        <v>32</v>
      </c>
      <c r="AX147" s="14" t="s">
        <v>82</v>
      </c>
      <c r="AY147" s="253" t="s">
        <v>143</v>
      </c>
    </row>
    <row r="148" s="2" customFormat="1" ht="24.15" customHeight="1">
      <c r="A148" s="32"/>
      <c r="B148" s="33"/>
      <c r="C148" s="219" t="s">
        <v>184</v>
      </c>
      <c r="D148" s="219" t="s">
        <v>145</v>
      </c>
      <c r="E148" s="220" t="s">
        <v>178</v>
      </c>
      <c r="F148" s="221" t="s">
        <v>179</v>
      </c>
      <c r="G148" s="222" t="s">
        <v>109</v>
      </c>
      <c r="H148" s="223">
        <v>750</v>
      </c>
      <c r="I148" s="224">
        <v>22.5</v>
      </c>
      <c r="J148" s="224">
        <f>ROUND(I148*H148,2)</f>
        <v>16875</v>
      </c>
      <c r="K148" s="221" t="s">
        <v>156</v>
      </c>
      <c r="L148" s="38"/>
      <c r="M148" s="225" t="s">
        <v>1</v>
      </c>
      <c r="N148" s="226" t="s">
        <v>40</v>
      </c>
      <c r="O148" s="227">
        <v>0.0050000000000000001</v>
      </c>
      <c r="P148" s="227">
        <f>O148*H148</f>
        <v>3.75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9" t="s">
        <v>150</v>
      </c>
      <c r="AT148" s="229" t="s">
        <v>145</v>
      </c>
      <c r="AU148" s="229" t="s">
        <v>84</v>
      </c>
      <c r="AY148" s="17" t="s">
        <v>143</v>
      </c>
      <c r="BE148" s="230">
        <f>IF(N148="základní",J148,0)</f>
        <v>16875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82</v>
      </c>
      <c r="BK148" s="230">
        <f>ROUND(I148*H148,2)</f>
        <v>16875</v>
      </c>
      <c r="BL148" s="17" t="s">
        <v>150</v>
      </c>
      <c r="BM148" s="229" t="s">
        <v>330</v>
      </c>
    </row>
    <row r="149" s="2" customFormat="1">
      <c r="A149" s="32"/>
      <c r="B149" s="33"/>
      <c r="C149" s="34"/>
      <c r="D149" s="231" t="s">
        <v>152</v>
      </c>
      <c r="E149" s="34"/>
      <c r="F149" s="232" t="s">
        <v>181</v>
      </c>
      <c r="G149" s="34"/>
      <c r="H149" s="34"/>
      <c r="I149" s="34"/>
      <c r="J149" s="34"/>
      <c r="K149" s="34"/>
      <c r="L149" s="38"/>
      <c r="M149" s="233"/>
      <c r="N149" s="234"/>
      <c r="O149" s="84"/>
      <c r="P149" s="84"/>
      <c r="Q149" s="84"/>
      <c r="R149" s="84"/>
      <c r="S149" s="84"/>
      <c r="T149" s="85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152</v>
      </c>
      <c r="AU149" s="17" t="s">
        <v>84</v>
      </c>
    </row>
    <row r="150" s="13" customFormat="1">
      <c r="A150" s="13"/>
      <c r="B150" s="235"/>
      <c r="C150" s="236"/>
      <c r="D150" s="231" t="s">
        <v>159</v>
      </c>
      <c r="E150" s="237" t="s">
        <v>1</v>
      </c>
      <c r="F150" s="238" t="s">
        <v>331</v>
      </c>
      <c r="G150" s="236"/>
      <c r="H150" s="237" t="s">
        <v>1</v>
      </c>
      <c r="I150" s="236"/>
      <c r="J150" s="236"/>
      <c r="K150" s="236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159</v>
      </c>
      <c r="AU150" s="243" t="s">
        <v>84</v>
      </c>
      <c r="AV150" s="13" t="s">
        <v>82</v>
      </c>
      <c r="AW150" s="13" t="s">
        <v>32</v>
      </c>
      <c r="AX150" s="13" t="s">
        <v>75</v>
      </c>
      <c r="AY150" s="243" t="s">
        <v>143</v>
      </c>
    </row>
    <row r="151" s="14" customFormat="1">
      <c r="A151" s="14"/>
      <c r="B151" s="244"/>
      <c r="C151" s="245"/>
      <c r="D151" s="231" t="s">
        <v>159</v>
      </c>
      <c r="E151" s="246" t="s">
        <v>1</v>
      </c>
      <c r="F151" s="247" t="s">
        <v>183</v>
      </c>
      <c r="G151" s="245"/>
      <c r="H151" s="248">
        <v>750</v>
      </c>
      <c r="I151" s="245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159</v>
      </c>
      <c r="AU151" s="253" t="s">
        <v>84</v>
      </c>
      <c r="AV151" s="14" t="s">
        <v>84</v>
      </c>
      <c r="AW151" s="14" t="s">
        <v>32</v>
      </c>
      <c r="AX151" s="14" t="s">
        <v>82</v>
      </c>
      <c r="AY151" s="253" t="s">
        <v>143</v>
      </c>
    </row>
    <row r="152" s="2" customFormat="1" ht="16.5" customHeight="1">
      <c r="A152" s="32"/>
      <c r="B152" s="33"/>
      <c r="C152" s="219" t="s">
        <v>189</v>
      </c>
      <c r="D152" s="219" t="s">
        <v>145</v>
      </c>
      <c r="E152" s="220" t="s">
        <v>332</v>
      </c>
      <c r="F152" s="221" t="s">
        <v>333</v>
      </c>
      <c r="G152" s="222" t="s">
        <v>109</v>
      </c>
      <c r="H152" s="223">
        <v>143.90000000000001</v>
      </c>
      <c r="I152" s="224">
        <v>46.100000000000001</v>
      </c>
      <c r="J152" s="224">
        <f>ROUND(I152*H152,2)</f>
        <v>6633.79</v>
      </c>
      <c r="K152" s="221" t="s">
        <v>156</v>
      </c>
      <c r="L152" s="38"/>
      <c r="M152" s="225" t="s">
        <v>1</v>
      </c>
      <c r="N152" s="226" t="s">
        <v>40</v>
      </c>
      <c r="O152" s="227">
        <v>0.071999999999999995</v>
      </c>
      <c r="P152" s="227">
        <f>O152*H152</f>
        <v>10.360799999999999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9" t="s">
        <v>150</v>
      </c>
      <c r="AT152" s="229" t="s">
        <v>145</v>
      </c>
      <c r="AU152" s="229" t="s">
        <v>84</v>
      </c>
      <c r="AY152" s="17" t="s">
        <v>143</v>
      </c>
      <c r="BE152" s="230">
        <f>IF(N152="základní",J152,0)</f>
        <v>6633.79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82</v>
      </c>
      <c r="BK152" s="230">
        <f>ROUND(I152*H152,2)</f>
        <v>6633.79</v>
      </c>
      <c r="BL152" s="17" t="s">
        <v>150</v>
      </c>
      <c r="BM152" s="229" t="s">
        <v>334</v>
      </c>
    </row>
    <row r="153" s="2" customFormat="1">
      <c r="A153" s="32"/>
      <c r="B153" s="33"/>
      <c r="C153" s="34"/>
      <c r="D153" s="231" t="s">
        <v>152</v>
      </c>
      <c r="E153" s="34"/>
      <c r="F153" s="232" t="s">
        <v>335</v>
      </c>
      <c r="G153" s="34"/>
      <c r="H153" s="34"/>
      <c r="I153" s="34"/>
      <c r="J153" s="34"/>
      <c r="K153" s="34"/>
      <c r="L153" s="38"/>
      <c r="M153" s="233"/>
      <c r="N153" s="234"/>
      <c r="O153" s="84"/>
      <c r="P153" s="84"/>
      <c r="Q153" s="84"/>
      <c r="R153" s="84"/>
      <c r="S153" s="84"/>
      <c r="T153" s="85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152</v>
      </c>
      <c r="AU153" s="17" t="s">
        <v>84</v>
      </c>
    </row>
    <row r="154" s="13" customFormat="1">
      <c r="A154" s="13"/>
      <c r="B154" s="235"/>
      <c r="C154" s="236"/>
      <c r="D154" s="231" t="s">
        <v>159</v>
      </c>
      <c r="E154" s="237" t="s">
        <v>1</v>
      </c>
      <c r="F154" s="238" t="s">
        <v>336</v>
      </c>
      <c r="G154" s="236"/>
      <c r="H154" s="237" t="s">
        <v>1</v>
      </c>
      <c r="I154" s="236"/>
      <c r="J154" s="236"/>
      <c r="K154" s="236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159</v>
      </c>
      <c r="AU154" s="243" t="s">
        <v>84</v>
      </c>
      <c r="AV154" s="13" t="s">
        <v>82</v>
      </c>
      <c r="AW154" s="13" t="s">
        <v>32</v>
      </c>
      <c r="AX154" s="13" t="s">
        <v>75</v>
      </c>
      <c r="AY154" s="243" t="s">
        <v>143</v>
      </c>
    </row>
    <row r="155" s="14" customFormat="1">
      <c r="A155" s="14"/>
      <c r="B155" s="244"/>
      <c r="C155" s="245"/>
      <c r="D155" s="231" t="s">
        <v>159</v>
      </c>
      <c r="E155" s="246" t="s">
        <v>1</v>
      </c>
      <c r="F155" s="247" t="s">
        <v>308</v>
      </c>
      <c r="G155" s="245"/>
      <c r="H155" s="248">
        <v>143.90000000000001</v>
      </c>
      <c r="I155" s="245"/>
      <c r="J155" s="245"/>
      <c r="K155" s="245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159</v>
      </c>
      <c r="AU155" s="253" t="s">
        <v>84</v>
      </c>
      <c r="AV155" s="14" t="s">
        <v>84</v>
      </c>
      <c r="AW155" s="14" t="s">
        <v>32</v>
      </c>
      <c r="AX155" s="14" t="s">
        <v>82</v>
      </c>
      <c r="AY155" s="253" t="s">
        <v>143</v>
      </c>
    </row>
    <row r="156" s="2" customFormat="1" ht="16.5" customHeight="1">
      <c r="A156" s="32"/>
      <c r="B156" s="33"/>
      <c r="C156" s="219" t="s">
        <v>194</v>
      </c>
      <c r="D156" s="219" t="s">
        <v>145</v>
      </c>
      <c r="E156" s="220" t="s">
        <v>190</v>
      </c>
      <c r="F156" s="221" t="s">
        <v>191</v>
      </c>
      <c r="G156" s="222" t="s">
        <v>109</v>
      </c>
      <c r="H156" s="223">
        <v>71</v>
      </c>
      <c r="I156" s="224">
        <v>169</v>
      </c>
      <c r="J156" s="224">
        <f>ROUND(I156*H156,2)</f>
        <v>11999</v>
      </c>
      <c r="K156" s="221" t="s">
        <v>156</v>
      </c>
      <c r="L156" s="38"/>
      <c r="M156" s="225" t="s">
        <v>1</v>
      </c>
      <c r="N156" s="226" t="s">
        <v>40</v>
      </c>
      <c r="O156" s="227">
        <v>0.19700000000000001</v>
      </c>
      <c r="P156" s="227">
        <f>O156*H156</f>
        <v>13.987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9" t="s">
        <v>150</v>
      </c>
      <c r="AT156" s="229" t="s">
        <v>145</v>
      </c>
      <c r="AU156" s="229" t="s">
        <v>84</v>
      </c>
      <c r="AY156" s="17" t="s">
        <v>143</v>
      </c>
      <c r="BE156" s="230">
        <f>IF(N156="základní",J156,0)</f>
        <v>11999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82</v>
      </c>
      <c r="BK156" s="230">
        <f>ROUND(I156*H156,2)</f>
        <v>11999</v>
      </c>
      <c r="BL156" s="17" t="s">
        <v>150</v>
      </c>
      <c r="BM156" s="229" t="s">
        <v>337</v>
      </c>
    </row>
    <row r="157" s="2" customFormat="1">
      <c r="A157" s="32"/>
      <c r="B157" s="33"/>
      <c r="C157" s="34"/>
      <c r="D157" s="231" t="s">
        <v>152</v>
      </c>
      <c r="E157" s="34"/>
      <c r="F157" s="232" t="s">
        <v>193</v>
      </c>
      <c r="G157" s="34"/>
      <c r="H157" s="34"/>
      <c r="I157" s="34"/>
      <c r="J157" s="34"/>
      <c r="K157" s="34"/>
      <c r="L157" s="38"/>
      <c r="M157" s="233"/>
      <c r="N157" s="234"/>
      <c r="O157" s="84"/>
      <c r="P157" s="84"/>
      <c r="Q157" s="84"/>
      <c r="R157" s="84"/>
      <c r="S157" s="84"/>
      <c r="T157" s="85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152</v>
      </c>
      <c r="AU157" s="17" t="s">
        <v>84</v>
      </c>
    </row>
    <row r="158" s="14" customFormat="1">
      <c r="A158" s="14"/>
      <c r="B158" s="244"/>
      <c r="C158" s="245"/>
      <c r="D158" s="231" t="s">
        <v>159</v>
      </c>
      <c r="E158" s="246" t="s">
        <v>1</v>
      </c>
      <c r="F158" s="247" t="s">
        <v>108</v>
      </c>
      <c r="G158" s="245"/>
      <c r="H158" s="248">
        <v>71</v>
      </c>
      <c r="I158" s="245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159</v>
      </c>
      <c r="AU158" s="253" t="s">
        <v>84</v>
      </c>
      <c r="AV158" s="14" t="s">
        <v>84</v>
      </c>
      <c r="AW158" s="14" t="s">
        <v>32</v>
      </c>
      <c r="AX158" s="14" t="s">
        <v>82</v>
      </c>
      <c r="AY158" s="253" t="s">
        <v>143</v>
      </c>
    </row>
    <row r="159" s="2" customFormat="1" ht="16.5" customHeight="1">
      <c r="A159" s="32"/>
      <c r="B159" s="33"/>
      <c r="C159" s="219" t="s">
        <v>199</v>
      </c>
      <c r="D159" s="219" t="s">
        <v>145</v>
      </c>
      <c r="E159" s="220" t="s">
        <v>195</v>
      </c>
      <c r="F159" s="221" t="s">
        <v>196</v>
      </c>
      <c r="G159" s="222" t="s">
        <v>109</v>
      </c>
      <c r="H159" s="223">
        <v>71</v>
      </c>
      <c r="I159" s="224">
        <v>142</v>
      </c>
      <c r="J159" s="224">
        <f>ROUND(I159*H159,2)</f>
        <v>10082</v>
      </c>
      <c r="K159" s="221" t="s">
        <v>156</v>
      </c>
      <c r="L159" s="38"/>
      <c r="M159" s="225" t="s">
        <v>1</v>
      </c>
      <c r="N159" s="226" t="s">
        <v>40</v>
      </c>
      <c r="O159" s="227">
        <v>0.13100000000000001</v>
      </c>
      <c r="P159" s="227">
        <f>O159*H159</f>
        <v>9.3010000000000002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29" t="s">
        <v>150</v>
      </c>
      <c r="AT159" s="229" t="s">
        <v>145</v>
      </c>
      <c r="AU159" s="229" t="s">
        <v>84</v>
      </c>
      <c r="AY159" s="17" t="s">
        <v>143</v>
      </c>
      <c r="BE159" s="230">
        <f>IF(N159="základní",J159,0)</f>
        <v>10082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82</v>
      </c>
      <c r="BK159" s="230">
        <f>ROUND(I159*H159,2)</f>
        <v>10082</v>
      </c>
      <c r="BL159" s="17" t="s">
        <v>150</v>
      </c>
      <c r="BM159" s="229" t="s">
        <v>338</v>
      </c>
    </row>
    <row r="160" s="2" customFormat="1">
      <c r="A160" s="32"/>
      <c r="B160" s="33"/>
      <c r="C160" s="34"/>
      <c r="D160" s="231" t="s">
        <v>152</v>
      </c>
      <c r="E160" s="34"/>
      <c r="F160" s="232" t="s">
        <v>198</v>
      </c>
      <c r="G160" s="34"/>
      <c r="H160" s="34"/>
      <c r="I160" s="34"/>
      <c r="J160" s="34"/>
      <c r="K160" s="34"/>
      <c r="L160" s="38"/>
      <c r="M160" s="233"/>
      <c r="N160" s="234"/>
      <c r="O160" s="84"/>
      <c r="P160" s="84"/>
      <c r="Q160" s="84"/>
      <c r="R160" s="84"/>
      <c r="S160" s="84"/>
      <c r="T160" s="85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152</v>
      </c>
      <c r="AU160" s="17" t="s">
        <v>84</v>
      </c>
    </row>
    <row r="161" s="13" customFormat="1">
      <c r="A161" s="13"/>
      <c r="B161" s="235"/>
      <c r="C161" s="236"/>
      <c r="D161" s="231" t="s">
        <v>159</v>
      </c>
      <c r="E161" s="237" t="s">
        <v>1</v>
      </c>
      <c r="F161" s="238" t="s">
        <v>318</v>
      </c>
      <c r="G161" s="236"/>
      <c r="H161" s="237" t="s">
        <v>1</v>
      </c>
      <c r="I161" s="236"/>
      <c r="J161" s="236"/>
      <c r="K161" s="236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159</v>
      </c>
      <c r="AU161" s="243" t="s">
        <v>84</v>
      </c>
      <c r="AV161" s="13" t="s">
        <v>82</v>
      </c>
      <c r="AW161" s="13" t="s">
        <v>32</v>
      </c>
      <c r="AX161" s="13" t="s">
        <v>75</v>
      </c>
      <c r="AY161" s="243" t="s">
        <v>143</v>
      </c>
    </row>
    <row r="162" s="14" customFormat="1">
      <c r="A162" s="14"/>
      <c r="B162" s="244"/>
      <c r="C162" s="245"/>
      <c r="D162" s="231" t="s">
        <v>159</v>
      </c>
      <c r="E162" s="246" t="s">
        <v>108</v>
      </c>
      <c r="F162" s="247" t="s">
        <v>339</v>
      </c>
      <c r="G162" s="245"/>
      <c r="H162" s="248">
        <v>71</v>
      </c>
      <c r="I162" s="245"/>
      <c r="J162" s="245"/>
      <c r="K162" s="245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159</v>
      </c>
      <c r="AU162" s="253" t="s">
        <v>84</v>
      </c>
      <c r="AV162" s="14" t="s">
        <v>84</v>
      </c>
      <c r="AW162" s="14" t="s">
        <v>32</v>
      </c>
      <c r="AX162" s="14" t="s">
        <v>82</v>
      </c>
      <c r="AY162" s="253" t="s">
        <v>143</v>
      </c>
    </row>
    <row r="163" s="2" customFormat="1" ht="16.5" customHeight="1">
      <c r="A163" s="32"/>
      <c r="B163" s="33"/>
      <c r="C163" s="219" t="s">
        <v>207</v>
      </c>
      <c r="D163" s="219" t="s">
        <v>145</v>
      </c>
      <c r="E163" s="220" t="s">
        <v>340</v>
      </c>
      <c r="F163" s="221" t="s">
        <v>341</v>
      </c>
      <c r="G163" s="222" t="s">
        <v>202</v>
      </c>
      <c r="H163" s="223">
        <v>719.5</v>
      </c>
      <c r="I163" s="224">
        <v>16.399999999999999</v>
      </c>
      <c r="J163" s="224">
        <f>ROUND(I163*H163,2)</f>
        <v>11799.799999999999</v>
      </c>
      <c r="K163" s="221" t="s">
        <v>156</v>
      </c>
      <c r="L163" s="38"/>
      <c r="M163" s="225" t="s">
        <v>1</v>
      </c>
      <c r="N163" s="226" t="s">
        <v>40</v>
      </c>
      <c r="O163" s="227">
        <v>0.0080000000000000002</v>
      </c>
      <c r="P163" s="227">
        <f>O163*H163</f>
        <v>5.7560000000000002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29" t="s">
        <v>150</v>
      </c>
      <c r="AT163" s="229" t="s">
        <v>145</v>
      </c>
      <c r="AU163" s="229" t="s">
        <v>84</v>
      </c>
      <c r="AY163" s="17" t="s">
        <v>143</v>
      </c>
      <c r="BE163" s="230">
        <f>IF(N163="základní",J163,0)</f>
        <v>11799.799999999999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82</v>
      </c>
      <c r="BK163" s="230">
        <f>ROUND(I163*H163,2)</f>
        <v>11799.799999999999</v>
      </c>
      <c r="BL163" s="17" t="s">
        <v>150</v>
      </c>
      <c r="BM163" s="229" t="s">
        <v>342</v>
      </c>
    </row>
    <row r="164" s="2" customFormat="1">
      <c r="A164" s="32"/>
      <c r="B164" s="33"/>
      <c r="C164" s="34"/>
      <c r="D164" s="231" t="s">
        <v>152</v>
      </c>
      <c r="E164" s="34"/>
      <c r="F164" s="232" t="s">
        <v>343</v>
      </c>
      <c r="G164" s="34"/>
      <c r="H164" s="34"/>
      <c r="I164" s="34"/>
      <c r="J164" s="34"/>
      <c r="K164" s="34"/>
      <c r="L164" s="38"/>
      <c r="M164" s="233"/>
      <c r="N164" s="234"/>
      <c r="O164" s="84"/>
      <c r="P164" s="84"/>
      <c r="Q164" s="84"/>
      <c r="R164" s="84"/>
      <c r="S164" s="84"/>
      <c r="T164" s="85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152</v>
      </c>
      <c r="AU164" s="17" t="s">
        <v>84</v>
      </c>
    </row>
    <row r="165" s="14" customFormat="1">
      <c r="A165" s="14"/>
      <c r="B165" s="244"/>
      <c r="C165" s="245"/>
      <c r="D165" s="231" t="s">
        <v>159</v>
      </c>
      <c r="E165" s="246" t="s">
        <v>1</v>
      </c>
      <c r="F165" s="247" t="s">
        <v>344</v>
      </c>
      <c r="G165" s="245"/>
      <c r="H165" s="248">
        <v>719.5</v>
      </c>
      <c r="I165" s="245"/>
      <c r="J165" s="245"/>
      <c r="K165" s="245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159</v>
      </c>
      <c r="AU165" s="253" t="s">
        <v>84</v>
      </c>
      <c r="AV165" s="14" t="s">
        <v>84</v>
      </c>
      <c r="AW165" s="14" t="s">
        <v>32</v>
      </c>
      <c r="AX165" s="14" t="s">
        <v>82</v>
      </c>
      <c r="AY165" s="253" t="s">
        <v>143</v>
      </c>
    </row>
    <row r="166" s="2" customFormat="1" ht="16.5" customHeight="1">
      <c r="A166" s="32"/>
      <c r="B166" s="33"/>
      <c r="C166" s="219" t="s">
        <v>214</v>
      </c>
      <c r="D166" s="219" t="s">
        <v>145</v>
      </c>
      <c r="E166" s="220" t="s">
        <v>200</v>
      </c>
      <c r="F166" s="221" t="s">
        <v>201</v>
      </c>
      <c r="G166" s="222" t="s">
        <v>202</v>
      </c>
      <c r="H166" s="223">
        <v>185</v>
      </c>
      <c r="I166" s="224">
        <v>26.199999999999999</v>
      </c>
      <c r="J166" s="224">
        <f>ROUND(I166*H166,2)</f>
        <v>4847</v>
      </c>
      <c r="K166" s="221" t="s">
        <v>156</v>
      </c>
      <c r="L166" s="38"/>
      <c r="M166" s="225" t="s">
        <v>1</v>
      </c>
      <c r="N166" s="226" t="s">
        <v>40</v>
      </c>
      <c r="O166" s="227">
        <v>0.025000000000000001</v>
      </c>
      <c r="P166" s="227">
        <f>O166*H166</f>
        <v>4.625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29" t="s">
        <v>150</v>
      </c>
      <c r="AT166" s="229" t="s">
        <v>145</v>
      </c>
      <c r="AU166" s="229" t="s">
        <v>84</v>
      </c>
      <c r="AY166" s="17" t="s">
        <v>143</v>
      </c>
      <c r="BE166" s="230">
        <f>IF(N166="základní",J166,0)</f>
        <v>4847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82</v>
      </c>
      <c r="BK166" s="230">
        <f>ROUND(I166*H166,2)</f>
        <v>4847</v>
      </c>
      <c r="BL166" s="17" t="s">
        <v>150</v>
      </c>
      <c r="BM166" s="229" t="s">
        <v>345</v>
      </c>
    </row>
    <row r="167" s="2" customFormat="1">
      <c r="A167" s="32"/>
      <c r="B167" s="33"/>
      <c r="C167" s="34"/>
      <c r="D167" s="231" t="s">
        <v>152</v>
      </c>
      <c r="E167" s="34"/>
      <c r="F167" s="232" t="s">
        <v>204</v>
      </c>
      <c r="G167" s="34"/>
      <c r="H167" s="34"/>
      <c r="I167" s="34"/>
      <c r="J167" s="34"/>
      <c r="K167" s="34"/>
      <c r="L167" s="38"/>
      <c r="M167" s="233"/>
      <c r="N167" s="234"/>
      <c r="O167" s="84"/>
      <c r="P167" s="84"/>
      <c r="Q167" s="84"/>
      <c r="R167" s="84"/>
      <c r="S167" s="84"/>
      <c r="T167" s="85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152</v>
      </c>
      <c r="AU167" s="17" t="s">
        <v>84</v>
      </c>
    </row>
    <row r="168" s="13" customFormat="1">
      <c r="A168" s="13"/>
      <c r="B168" s="235"/>
      <c r="C168" s="236"/>
      <c r="D168" s="231" t="s">
        <v>159</v>
      </c>
      <c r="E168" s="237" t="s">
        <v>1</v>
      </c>
      <c r="F168" s="238" t="s">
        <v>318</v>
      </c>
      <c r="G168" s="236"/>
      <c r="H168" s="237" t="s">
        <v>1</v>
      </c>
      <c r="I168" s="236"/>
      <c r="J168" s="236"/>
      <c r="K168" s="236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159</v>
      </c>
      <c r="AU168" s="243" t="s">
        <v>84</v>
      </c>
      <c r="AV168" s="13" t="s">
        <v>82</v>
      </c>
      <c r="AW168" s="13" t="s">
        <v>32</v>
      </c>
      <c r="AX168" s="13" t="s">
        <v>75</v>
      </c>
      <c r="AY168" s="243" t="s">
        <v>143</v>
      </c>
    </row>
    <row r="169" s="14" customFormat="1">
      <c r="A169" s="14"/>
      <c r="B169" s="244"/>
      <c r="C169" s="245"/>
      <c r="D169" s="231" t="s">
        <v>159</v>
      </c>
      <c r="E169" s="246" t="s">
        <v>1</v>
      </c>
      <c r="F169" s="247" t="s">
        <v>346</v>
      </c>
      <c r="G169" s="245"/>
      <c r="H169" s="248">
        <v>185</v>
      </c>
      <c r="I169" s="245"/>
      <c r="J169" s="245"/>
      <c r="K169" s="245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159</v>
      </c>
      <c r="AU169" s="253" t="s">
        <v>84</v>
      </c>
      <c r="AV169" s="14" t="s">
        <v>84</v>
      </c>
      <c r="AW169" s="14" t="s">
        <v>32</v>
      </c>
      <c r="AX169" s="14" t="s">
        <v>82</v>
      </c>
      <c r="AY169" s="253" t="s">
        <v>143</v>
      </c>
    </row>
    <row r="170" s="2" customFormat="1" ht="16.5" customHeight="1">
      <c r="A170" s="32"/>
      <c r="B170" s="33"/>
      <c r="C170" s="219" t="s">
        <v>8</v>
      </c>
      <c r="D170" s="219" t="s">
        <v>145</v>
      </c>
      <c r="E170" s="220" t="s">
        <v>208</v>
      </c>
      <c r="F170" s="221" t="s">
        <v>209</v>
      </c>
      <c r="G170" s="222" t="s">
        <v>202</v>
      </c>
      <c r="H170" s="223">
        <v>218.5</v>
      </c>
      <c r="I170" s="224">
        <v>84.799999999999997</v>
      </c>
      <c r="J170" s="224">
        <f>ROUND(I170*H170,2)</f>
        <v>18528.799999999999</v>
      </c>
      <c r="K170" s="221" t="s">
        <v>156</v>
      </c>
      <c r="L170" s="38"/>
      <c r="M170" s="225" t="s">
        <v>1</v>
      </c>
      <c r="N170" s="226" t="s">
        <v>40</v>
      </c>
      <c r="O170" s="227">
        <v>0.080000000000000002</v>
      </c>
      <c r="P170" s="227">
        <f>O170*H170</f>
        <v>17.48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29" t="s">
        <v>150</v>
      </c>
      <c r="AT170" s="229" t="s">
        <v>145</v>
      </c>
      <c r="AU170" s="229" t="s">
        <v>84</v>
      </c>
      <c r="AY170" s="17" t="s">
        <v>143</v>
      </c>
      <c r="BE170" s="230">
        <f>IF(N170="základní",J170,0)</f>
        <v>18528.799999999999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82</v>
      </c>
      <c r="BK170" s="230">
        <f>ROUND(I170*H170,2)</f>
        <v>18528.799999999999</v>
      </c>
      <c r="BL170" s="17" t="s">
        <v>150</v>
      </c>
      <c r="BM170" s="229" t="s">
        <v>347</v>
      </c>
    </row>
    <row r="171" s="2" customFormat="1">
      <c r="A171" s="32"/>
      <c r="B171" s="33"/>
      <c r="C171" s="34"/>
      <c r="D171" s="231" t="s">
        <v>152</v>
      </c>
      <c r="E171" s="34"/>
      <c r="F171" s="232" t="s">
        <v>211</v>
      </c>
      <c r="G171" s="34"/>
      <c r="H171" s="34"/>
      <c r="I171" s="34"/>
      <c r="J171" s="34"/>
      <c r="K171" s="34"/>
      <c r="L171" s="38"/>
      <c r="M171" s="233"/>
      <c r="N171" s="234"/>
      <c r="O171" s="84"/>
      <c r="P171" s="84"/>
      <c r="Q171" s="84"/>
      <c r="R171" s="84"/>
      <c r="S171" s="84"/>
      <c r="T171" s="85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152</v>
      </c>
      <c r="AU171" s="17" t="s">
        <v>84</v>
      </c>
    </row>
    <row r="172" s="13" customFormat="1">
      <c r="A172" s="13"/>
      <c r="B172" s="235"/>
      <c r="C172" s="236"/>
      <c r="D172" s="231" t="s">
        <v>159</v>
      </c>
      <c r="E172" s="237" t="s">
        <v>1</v>
      </c>
      <c r="F172" s="238" t="s">
        <v>318</v>
      </c>
      <c r="G172" s="236"/>
      <c r="H172" s="237" t="s">
        <v>1</v>
      </c>
      <c r="I172" s="236"/>
      <c r="J172" s="236"/>
      <c r="K172" s="236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159</v>
      </c>
      <c r="AU172" s="243" t="s">
        <v>84</v>
      </c>
      <c r="AV172" s="13" t="s">
        <v>82</v>
      </c>
      <c r="AW172" s="13" t="s">
        <v>32</v>
      </c>
      <c r="AX172" s="13" t="s">
        <v>75</v>
      </c>
      <c r="AY172" s="243" t="s">
        <v>143</v>
      </c>
    </row>
    <row r="173" s="14" customFormat="1">
      <c r="A173" s="14"/>
      <c r="B173" s="244"/>
      <c r="C173" s="245"/>
      <c r="D173" s="231" t="s">
        <v>159</v>
      </c>
      <c r="E173" s="246" t="s">
        <v>1</v>
      </c>
      <c r="F173" s="247" t="s">
        <v>348</v>
      </c>
      <c r="G173" s="245"/>
      <c r="H173" s="248">
        <v>218.5</v>
      </c>
      <c r="I173" s="245"/>
      <c r="J173" s="245"/>
      <c r="K173" s="245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159</v>
      </c>
      <c r="AU173" s="253" t="s">
        <v>84</v>
      </c>
      <c r="AV173" s="14" t="s">
        <v>84</v>
      </c>
      <c r="AW173" s="14" t="s">
        <v>32</v>
      </c>
      <c r="AX173" s="14" t="s">
        <v>82</v>
      </c>
      <c r="AY173" s="253" t="s">
        <v>143</v>
      </c>
    </row>
    <row r="174" s="2" customFormat="1" ht="16.5" customHeight="1">
      <c r="A174" s="32"/>
      <c r="B174" s="33"/>
      <c r="C174" s="219" t="s">
        <v>227</v>
      </c>
      <c r="D174" s="219" t="s">
        <v>145</v>
      </c>
      <c r="E174" s="220" t="s">
        <v>349</v>
      </c>
      <c r="F174" s="221" t="s">
        <v>350</v>
      </c>
      <c r="G174" s="222" t="s">
        <v>202</v>
      </c>
      <c r="H174" s="223">
        <v>15.4</v>
      </c>
      <c r="I174" s="224">
        <v>73.200000000000003</v>
      </c>
      <c r="J174" s="224">
        <f>ROUND(I174*H174,2)</f>
        <v>1127.28</v>
      </c>
      <c r="K174" s="221" t="s">
        <v>156</v>
      </c>
      <c r="L174" s="38"/>
      <c r="M174" s="225" t="s">
        <v>1</v>
      </c>
      <c r="N174" s="226" t="s">
        <v>40</v>
      </c>
      <c r="O174" s="227">
        <v>0.067000000000000004</v>
      </c>
      <c r="P174" s="227">
        <f>O174*H174</f>
        <v>1.0318000000000001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29" t="s">
        <v>150</v>
      </c>
      <c r="AT174" s="229" t="s">
        <v>145</v>
      </c>
      <c r="AU174" s="229" t="s">
        <v>84</v>
      </c>
      <c r="AY174" s="17" t="s">
        <v>143</v>
      </c>
      <c r="BE174" s="230">
        <f>IF(N174="základní",J174,0)</f>
        <v>1127.28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82</v>
      </c>
      <c r="BK174" s="230">
        <f>ROUND(I174*H174,2)</f>
        <v>1127.28</v>
      </c>
      <c r="BL174" s="17" t="s">
        <v>150</v>
      </c>
      <c r="BM174" s="229" t="s">
        <v>351</v>
      </c>
    </row>
    <row r="175" s="2" customFormat="1">
      <c r="A175" s="32"/>
      <c r="B175" s="33"/>
      <c r="C175" s="34"/>
      <c r="D175" s="231" t="s">
        <v>152</v>
      </c>
      <c r="E175" s="34"/>
      <c r="F175" s="232" t="s">
        <v>352</v>
      </c>
      <c r="G175" s="34"/>
      <c r="H175" s="34"/>
      <c r="I175" s="34"/>
      <c r="J175" s="34"/>
      <c r="K175" s="34"/>
      <c r="L175" s="38"/>
      <c r="M175" s="233"/>
      <c r="N175" s="234"/>
      <c r="O175" s="84"/>
      <c r="P175" s="84"/>
      <c r="Q175" s="84"/>
      <c r="R175" s="84"/>
      <c r="S175" s="84"/>
      <c r="T175" s="85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152</v>
      </c>
      <c r="AU175" s="17" t="s">
        <v>84</v>
      </c>
    </row>
    <row r="176" s="13" customFormat="1">
      <c r="A176" s="13"/>
      <c r="B176" s="235"/>
      <c r="C176" s="236"/>
      <c r="D176" s="231" t="s">
        <v>159</v>
      </c>
      <c r="E176" s="237" t="s">
        <v>1</v>
      </c>
      <c r="F176" s="238" t="s">
        <v>318</v>
      </c>
      <c r="G176" s="236"/>
      <c r="H176" s="237" t="s">
        <v>1</v>
      </c>
      <c r="I176" s="236"/>
      <c r="J176" s="236"/>
      <c r="K176" s="236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159</v>
      </c>
      <c r="AU176" s="243" t="s">
        <v>84</v>
      </c>
      <c r="AV176" s="13" t="s">
        <v>82</v>
      </c>
      <c r="AW176" s="13" t="s">
        <v>32</v>
      </c>
      <c r="AX176" s="13" t="s">
        <v>75</v>
      </c>
      <c r="AY176" s="243" t="s">
        <v>143</v>
      </c>
    </row>
    <row r="177" s="14" customFormat="1">
      <c r="A177" s="14"/>
      <c r="B177" s="244"/>
      <c r="C177" s="245"/>
      <c r="D177" s="231" t="s">
        <v>159</v>
      </c>
      <c r="E177" s="246" t="s">
        <v>1</v>
      </c>
      <c r="F177" s="247" t="s">
        <v>353</v>
      </c>
      <c r="G177" s="245"/>
      <c r="H177" s="248">
        <v>15.4</v>
      </c>
      <c r="I177" s="245"/>
      <c r="J177" s="245"/>
      <c r="K177" s="245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159</v>
      </c>
      <c r="AU177" s="253" t="s">
        <v>84</v>
      </c>
      <c r="AV177" s="14" t="s">
        <v>84</v>
      </c>
      <c r="AW177" s="14" t="s">
        <v>32</v>
      </c>
      <c r="AX177" s="14" t="s">
        <v>82</v>
      </c>
      <c r="AY177" s="253" t="s">
        <v>143</v>
      </c>
    </row>
    <row r="178" s="12" customFormat="1" ht="22.8" customHeight="1">
      <c r="A178" s="12"/>
      <c r="B178" s="204"/>
      <c r="C178" s="205"/>
      <c r="D178" s="206" t="s">
        <v>74</v>
      </c>
      <c r="E178" s="217" t="s">
        <v>150</v>
      </c>
      <c r="F178" s="217" t="s">
        <v>213</v>
      </c>
      <c r="G178" s="205"/>
      <c r="H178" s="205"/>
      <c r="I178" s="205"/>
      <c r="J178" s="218">
        <f>BK178</f>
        <v>17730</v>
      </c>
      <c r="K178" s="205"/>
      <c r="L178" s="209"/>
      <c r="M178" s="210"/>
      <c r="N178" s="211"/>
      <c r="O178" s="211"/>
      <c r="P178" s="212">
        <f>SUM(P179:P182)</f>
        <v>6.0660000000000007</v>
      </c>
      <c r="Q178" s="211"/>
      <c r="R178" s="212">
        <f>SUM(R179:R182)</f>
        <v>19.206720000000001</v>
      </c>
      <c r="S178" s="211"/>
      <c r="T178" s="213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82</v>
      </c>
      <c r="AT178" s="215" t="s">
        <v>74</v>
      </c>
      <c r="AU178" s="215" t="s">
        <v>82</v>
      </c>
      <c r="AY178" s="214" t="s">
        <v>143</v>
      </c>
      <c r="BK178" s="216">
        <f>SUM(BK179:BK182)</f>
        <v>17730</v>
      </c>
    </row>
    <row r="179" s="2" customFormat="1" ht="16.5" customHeight="1">
      <c r="A179" s="32"/>
      <c r="B179" s="33"/>
      <c r="C179" s="219" t="s">
        <v>234</v>
      </c>
      <c r="D179" s="219" t="s">
        <v>145</v>
      </c>
      <c r="E179" s="220" t="s">
        <v>354</v>
      </c>
      <c r="F179" s="221" t="s">
        <v>355</v>
      </c>
      <c r="G179" s="222" t="s">
        <v>109</v>
      </c>
      <c r="H179" s="223">
        <v>9</v>
      </c>
      <c r="I179" s="224">
        <v>1970</v>
      </c>
      <c r="J179" s="224">
        <f>ROUND(I179*H179,2)</f>
        <v>17730</v>
      </c>
      <c r="K179" s="221" t="s">
        <v>156</v>
      </c>
      <c r="L179" s="38"/>
      <c r="M179" s="225" t="s">
        <v>1</v>
      </c>
      <c r="N179" s="226" t="s">
        <v>40</v>
      </c>
      <c r="O179" s="227">
        <v>0.67400000000000004</v>
      </c>
      <c r="P179" s="227">
        <f>O179*H179</f>
        <v>6.0660000000000007</v>
      </c>
      <c r="Q179" s="227">
        <v>2.13408</v>
      </c>
      <c r="R179" s="227">
        <f>Q179*H179</f>
        <v>19.206720000000001</v>
      </c>
      <c r="S179" s="227">
        <v>0</v>
      </c>
      <c r="T179" s="228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29" t="s">
        <v>150</v>
      </c>
      <c r="AT179" s="229" t="s">
        <v>145</v>
      </c>
      <c r="AU179" s="229" t="s">
        <v>84</v>
      </c>
      <c r="AY179" s="17" t="s">
        <v>143</v>
      </c>
      <c r="BE179" s="230">
        <f>IF(N179="základní",J179,0)</f>
        <v>17730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82</v>
      </c>
      <c r="BK179" s="230">
        <f>ROUND(I179*H179,2)</f>
        <v>17730</v>
      </c>
      <c r="BL179" s="17" t="s">
        <v>150</v>
      </c>
      <c r="BM179" s="229" t="s">
        <v>356</v>
      </c>
    </row>
    <row r="180" s="2" customFormat="1">
      <c r="A180" s="32"/>
      <c r="B180" s="33"/>
      <c r="C180" s="34"/>
      <c r="D180" s="231" t="s">
        <v>152</v>
      </c>
      <c r="E180" s="34"/>
      <c r="F180" s="232" t="s">
        <v>357</v>
      </c>
      <c r="G180" s="34"/>
      <c r="H180" s="34"/>
      <c r="I180" s="34"/>
      <c r="J180" s="34"/>
      <c r="K180" s="34"/>
      <c r="L180" s="38"/>
      <c r="M180" s="233"/>
      <c r="N180" s="234"/>
      <c r="O180" s="84"/>
      <c r="P180" s="84"/>
      <c r="Q180" s="84"/>
      <c r="R180" s="84"/>
      <c r="S180" s="84"/>
      <c r="T180" s="85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152</v>
      </c>
      <c r="AU180" s="17" t="s">
        <v>84</v>
      </c>
    </row>
    <row r="181" s="13" customFormat="1">
      <c r="A181" s="13"/>
      <c r="B181" s="235"/>
      <c r="C181" s="236"/>
      <c r="D181" s="231" t="s">
        <v>159</v>
      </c>
      <c r="E181" s="237" t="s">
        <v>1</v>
      </c>
      <c r="F181" s="238" t="s">
        <v>358</v>
      </c>
      <c r="G181" s="236"/>
      <c r="H181" s="237" t="s">
        <v>1</v>
      </c>
      <c r="I181" s="236"/>
      <c r="J181" s="236"/>
      <c r="K181" s="236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159</v>
      </c>
      <c r="AU181" s="243" t="s">
        <v>84</v>
      </c>
      <c r="AV181" s="13" t="s">
        <v>82</v>
      </c>
      <c r="AW181" s="13" t="s">
        <v>32</v>
      </c>
      <c r="AX181" s="13" t="s">
        <v>75</v>
      </c>
      <c r="AY181" s="243" t="s">
        <v>143</v>
      </c>
    </row>
    <row r="182" s="14" customFormat="1">
      <c r="A182" s="14"/>
      <c r="B182" s="244"/>
      <c r="C182" s="245"/>
      <c r="D182" s="231" t="s">
        <v>159</v>
      </c>
      <c r="E182" s="246" t="s">
        <v>1</v>
      </c>
      <c r="F182" s="247" t="s">
        <v>359</v>
      </c>
      <c r="G182" s="245"/>
      <c r="H182" s="248">
        <v>9</v>
      </c>
      <c r="I182" s="245"/>
      <c r="J182" s="245"/>
      <c r="K182" s="245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159</v>
      </c>
      <c r="AU182" s="253" t="s">
        <v>84</v>
      </c>
      <c r="AV182" s="14" t="s">
        <v>84</v>
      </c>
      <c r="AW182" s="14" t="s">
        <v>32</v>
      </c>
      <c r="AX182" s="14" t="s">
        <v>82</v>
      </c>
      <c r="AY182" s="253" t="s">
        <v>143</v>
      </c>
    </row>
    <row r="183" s="12" customFormat="1" ht="22.8" customHeight="1">
      <c r="A183" s="12"/>
      <c r="B183" s="204"/>
      <c r="C183" s="205"/>
      <c r="D183" s="206" t="s">
        <v>74</v>
      </c>
      <c r="E183" s="217" t="s">
        <v>239</v>
      </c>
      <c r="F183" s="217" t="s">
        <v>240</v>
      </c>
      <c r="G183" s="205"/>
      <c r="H183" s="205"/>
      <c r="I183" s="205"/>
      <c r="J183" s="218">
        <f>BK183</f>
        <v>35200</v>
      </c>
      <c r="K183" s="205"/>
      <c r="L183" s="209"/>
      <c r="M183" s="210"/>
      <c r="N183" s="211"/>
      <c r="O183" s="211"/>
      <c r="P183" s="212">
        <f>SUM(P184:P187)</f>
        <v>0</v>
      </c>
      <c r="Q183" s="211"/>
      <c r="R183" s="212">
        <f>SUM(R184:R187)</f>
        <v>0</v>
      </c>
      <c r="S183" s="211"/>
      <c r="T183" s="213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82</v>
      </c>
      <c r="AT183" s="215" t="s">
        <v>74</v>
      </c>
      <c r="AU183" s="215" t="s">
        <v>82</v>
      </c>
      <c r="AY183" s="214" t="s">
        <v>143</v>
      </c>
      <c r="BK183" s="216">
        <f>SUM(BK184:BK187)</f>
        <v>35200</v>
      </c>
    </row>
    <row r="184" s="2" customFormat="1" ht="24.15" customHeight="1">
      <c r="A184" s="32"/>
      <c r="B184" s="33"/>
      <c r="C184" s="219" t="s">
        <v>241</v>
      </c>
      <c r="D184" s="219" t="s">
        <v>145</v>
      </c>
      <c r="E184" s="220" t="s">
        <v>242</v>
      </c>
      <c r="F184" s="221" t="s">
        <v>243</v>
      </c>
      <c r="G184" s="222" t="s">
        <v>244</v>
      </c>
      <c r="H184" s="223">
        <v>100</v>
      </c>
      <c r="I184" s="224">
        <v>352</v>
      </c>
      <c r="J184" s="224">
        <f>ROUND(I184*H184,2)</f>
        <v>35200</v>
      </c>
      <c r="K184" s="221" t="s">
        <v>156</v>
      </c>
      <c r="L184" s="38"/>
      <c r="M184" s="225" t="s">
        <v>1</v>
      </c>
      <c r="N184" s="226" t="s">
        <v>40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29" t="s">
        <v>150</v>
      </c>
      <c r="AT184" s="229" t="s">
        <v>145</v>
      </c>
      <c r="AU184" s="229" t="s">
        <v>84</v>
      </c>
      <c r="AY184" s="17" t="s">
        <v>143</v>
      </c>
      <c r="BE184" s="230">
        <f>IF(N184="základní",J184,0)</f>
        <v>35200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82</v>
      </c>
      <c r="BK184" s="230">
        <f>ROUND(I184*H184,2)</f>
        <v>35200</v>
      </c>
      <c r="BL184" s="17" t="s">
        <v>150</v>
      </c>
      <c r="BM184" s="229" t="s">
        <v>360</v>
      </c>
    </row>
    <row r="185" s="2" customFormat="1">
      <c r="A185" s="32"/>
      <c r="B185" s="33"/>
      <c r="C185" s="34"/>
      <c r="D185" s="231" t="s">
        <v>152</v>
      </c>
      <c r="E185" s="34"/>
      <c r="F185" s="232" t="s">
        <v>243</v>
      </c>
      <c r="G185" s="34"/>
      <c r="H185" s="34"/>
      <c r="I185" s="34"/>
      <c r="J185" s="34"/>
      <c r="K185" s="34"/>
      <c r="L185" s="38"/>
      <c r="M185" s="233"/>
      <c r="N185" s="234"/>
      <c r="O185" s="84"/>
      <c r="P185" s="84"/>
      <c r="Q185" s="84"/>
      <c r="R185" s="84"/>
      <c r="S185" s="84"/>
      <c r="T185" s="85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152</v>
      </c>
      <c r="AU185" s="17" t="s">
        <v>84</v>
      </c>
    </row>
    <row r="186" s="13" customFormat="1">
      <c r="A186" s="13"/>
      <c r="B186" s="235"/>
      <c r="C186" s="236"/>
      <c r="D186" s="231" t="s">
        <v>159</v>
      </c>
      <c r="E186" s="237" t="s">
        <v>1</v>
      </c>
      <c r="F186" s="238" t="s">
        <v>175</v>
      </c>
      <c r="G186" s="236"/>
      <c r="H186" s="237" t="s">
        <v>1</v>
      </c>
      <c r="I186" s="236"/>
      <c r="J186" s="236"/>
      <c r="K186" s="236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159</v>
      </c>
      <c r="AU186" s="243" t="s">
        <v>84</v>
      </c>
      <c r="AV186" s="13" t="s">
        <v>82</v>
      </c>
      <c r="AW186" s="13" t="s">
        <v>32</v>
      </c>
      <c r="AX186" s="13" t="s">
        <v>75</v>
      </c>
      <c r="AY186" s="243" t="s">
        <v>143</v>
      </c>
    </row>
    <row r="187" s="14" customFormat="1">
      <c r="A187" s="14"/>
      <c r="B187" s="244"/>
      <c r="C187" s="245"/>
      <c r="D187" s="231" t="s">
        <v>159</v>
      </c>
      <c r="E187" s="246" t="s">
        <v>1</v>
      </c>
      <c r="F187" s="247" t="s">
        <v>246</v>
      </c>
      <c r="G187" s="245"/>
      <c r="H187" s="248">
        <v>100</v>
      </c>
      <c r="I187" s="245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159</v>
      </c>
      <c r="AU187" s="253" t="s">
        <v>84</v>
      </c>
      <c r="AV187" s="14" t="s">
        <v>84</v>
      </c>
      <c r="AW187" s="14" t="s">
        <v>32</v>
      </c>
      <c r="AX187" s="14" t="s">
        <v>82</v>
      </c>
      <c r="AY187" s="253" t="s">
        <v>143</v>
      </c>
    </row>
    <row r="188" s="12" customFormat="1" ht="22.8" customHeight="1">
      <c r="A188" s="12"/>
      <c r="B188" s="204"/>
      <c r="C188" s="205"/>
      <c r="D188" s="206" t="s">
        <v>74</v>
      </c>
      <c r="E188" s="217" t="s">
        <v>247</v>
      </c>
      <c r="F188" s="217" t="s">
        <v>248</v>
      </c>
      <c r="G188" s="205"/>
      <c r="H188" s="205"/>
      <c r="I188" s="205"/>
      <c r="J188" s="218">
        <f>BK188</f>
        <v>6626.4200000000001</v>
      </c>
      <c r="K188" s="205"/>
      <c r="L188" s="209"/>
      <c r="M188" s="210"/>
      <c r="N188" s="211"/>
      <c r="O188" s="211"/>
      <c r="P188" s="212">
        <f>SUM(P189:P190)</f>
        <v>6.4919660000000006</v>
      </c>
      <c r="Q188" s="211"/>
      <c r="R188" s="212">
        <f>SUM(R189:R190)</f>
        <v>0</v>
      </c>
      <c r="S188" s="211"/>
      <c r="T188" s="213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82</v>
      </c>
      <c r="AT188" s="215" t="s">
        <v>74</v>
      </c>
      <c r="AU188" s="215" t="s">
        <v>82</v>
      </c>
      <c r="AY188" s="214" t="s">
        <v>143</v>
      </c>
      <c r="BK188" s="216">
        <f>SUM(BK189:BK190)</f>
        <v>6626.4200000000001</v>
      </c>
    </row>
    <row r="189" s="2" customFormat="1" ht="16.5" customHeight="1">
      <c r="A189" s="32"/>
      <c r="B189" s="33"/>
      <c r="C189" s="219" t="s">
        <v>249</v>
      </c>
      <c r="D189" s="219" t="s">
        <v>145</v>
      </c>
      <c r="E189" s="220" t="s">
        <v>250</v>
      </c>
      <c r="F189" s="221" t="s">
        <v>251</v>
      </c>
      <c r="G189" s="222" t="s">
        <v>244</v>
      </c>
      <c r="H189" s="223">
        <v>19.207000000000001</v>
      </c>
      <c r="I189" s="224">
        <v>345</v>
      </c>
      <c r="J189" s="224">
        <f>ROUND(I189*H189,2)</f>
        <v>6626.4200000000001</v>
      </c>
      <c r="K189" s="221" t="s">
        <v>156</v>
      </c>
      <c r="L189" s="38"/>
      <c r="M189" s="225" t="s">
        <v>1</v>
      </c>
      <c r="N189" s="226" t="s">
        <v>40</v>
      </c>
      <c r="O189" s="227">
        <v>0.33800000000000002</v>
      </c>
      <c r="P189" s="227">
        <f>O189*H189</f>
        <v>6.4919660000000006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9" t="s">
        <v>150</v>
      </c>
      <c r="AT189" s="229" t="s">
        <v>145</v>
      </c>
      <c r="AU189" s="229" t="s">
        <v>84</v>
      </c>
      <c r="AY189" s="17" t="s">
        <v>143</v>
      </c>
      <c r="BE189" s="230">
        <f>IF(N189="základní",J189,0)</f>
        <v>6626.4200000000001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82</v>
      </c>
      <c r="BK189" s="230">
        <f>ROUND(I189*H189,2)</f>
        <v>6626.4200000000001</v>
      </c>
      <c r="BL189" s="17" t="s">
        <v>150</v>
      </c>
      <c r="BM189" s="229" t="s">
        <v>361</v>
      </c>
    </row>
    <row r="190" s="2" customFormat="1">
      <c r="A190" s="32"/>
      <c r="B190" s="33"/>
      <c r="C190" s="34"/>
      <c r="D190" s="231" t="s">
        <v>152</v>
      </c>
      <c r="E190" s="34"/>
      <c r="F190" s="232" t="s">
        <v>253</v>
      </c>
      <c r="G190" s="34"/>
      <c r="H190" s="34"/>
      <c r="I190" s="34"/>
      <c r="J190" s="34"/>
      <c r="K190" s="34"/>
      <c r="L190" s="38"/>
      <c r="M190" s="264"/>
      <c r="N190" s="265"/>
      <c r="O190" s="266"/>
      <c r="P190" s="266"/>
      <c r="Q190" s="266"/>
      <c r="R190" s="266"/>
      <c r="S190" s="266"/>
      <c r="T190" s="267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152</v>
      </c>
      <c r="AU190" s="17" t="s">
        <v>84</v>
      </c>
    </row>
    <row r="191" s="2" customFormat="1" ht="6.96" customHeight="1">
      <c r="A191" s="32"/>
      <c r="B191" s="59"/>
      <c r="C191" s="60"/>
      <c r="D191" s="60"/>
      <c r="E191" s="60"/>
      <c r="F191" s="60"/>
      <c r="G191" s="60"/>
      <c r="H191" s="60"/>
      <c r="I191" s="60"/>
      <c r="J191" s="60"/>
      <c r="K191" s="60"/>
      <c r="L191" s="38"/>
      <c r="M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</row>
  </sheetData>
  <sheetProtection sheet="1" autoFilter="0" formatColumns="0" formatRows="0" objects="1" scenarios="1" spinCount="100000" saltValue="MpSzD+3cX1abEdl3FuaBvZRpIHLl8x+i78jpPRzI4qLb1PZNpAams6sG2diSUizQYcepyIBTW2xl65ET1LJivA==" hashValue="WeNZDzrDqdRhETdmD0YCPfblJ7e+73kpHppHJcicC22CN5B37020Alrp3JZDEKSGkLXLnd4mVZCNG0ODG9MmhA==" algorithmName="SHA-512" password="CA2E"/>
  <autoFilter ref="C124:K190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  <c r="AZ2" s="139" t="s">
        <v>362</v>
      </c>
      <c r="BA2" s="139" t="s">
        <v>111</v>
      </c>
      <c r="BB2" s="139" t="s">
        <v>109</v>
      </c>
      <c r="BC2" s="139" t="s">
        <v>363</v>
      </c>
      <c r="BD2" s="13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84</v>
      </c>
      <c r="AZ3" s="139" t="s">
        <v>364</v>
      </c>
      <c r="BA3" s="139" t="s">
        <v>111</v>
      </c>
      <c r="BB3" s="139" t="s">
        <v>109</v>
      </c>
      <c r="BC3" s="139" t="s">
        <v>365</v>
      </c>
      <c r="BD3" s="139" t="s">
        <v>84</v>
      </c>
    </row>
    <row r="4" s="1" customFormat="1" ht="24.96" customHeight="1">
      <c r="B4" s="20"/>
      <c r="D4" s="142" t="s">
        <v>113</v>
      </c>
      <c r="L4" s="20"/>
      <c r="M4" s="143" t="s">
        <v>10</v>
      </c>
      <c r="AT4" s="17" t="s">
        <v>4</v>
      </c>
      <c r="AZ4" s="139" t="s">
        <v>366</v>
      </c>
      <c r="BA4" s="139" t="s">
        <v>367</v>
      </c>
      <c r="BB4" s="139" t="s">
        <v>109</v>
      </c>
      <c r="BC4" s="139" t="s">
        <v>368</v>
      </c>
      <c r="BD4" s="139" t="s">
        <v>84</v>
      </c>
    </row>
    <row r="5" s="1" customFormat="1" ht="6.96" customHeight="1">
      <c r="B5" s="20"/>
      <c r="L5" s="20"/>
    </row>
    <row r="6" s="1" customFormat="1" ht="12" customHeight="1">
      <c r="B6" s="20"/>
      <c r="D6" s="144" t="s">
        <v>14</v>
      </c>
      <c r="L6" s="20"/>
    </row>
    <row r="7" s="1" customFormat="1" ht="16.5" customHeight="1">
      <c r="B7" s="20"/>
      <c r="E7" s="145" t="str">
        <f>'Rekapitulace stavby'!K6</f>
        <v>Mokřad v k. ú. Kunice</v>
      </c>
      <c r="F7" s="144"/>
      <c r="G7" s="144"/>
      <c r="H7" s="144"/>
      <c r="L7" s="20"/>
    </row>
    <row r="8" s="2" customFormat="1" ht="12" customHeight="1">
      <c r="A8" s="32"/>
      <c r="B8" s="38"/>
      <c r="C8" s="32"/>
      <c r="D8" s="144" t="s">
        <v>114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46" t="s">
        <v>369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44" t="s">
        <v>16</v>
      </c>
      <c r="E11" s="32"/>
      <c r="F11" s="134" t="s">
        <v>1</v>
      </c>
      <c r="G11" s="32"/>
      <c r="H11" s="32"/>
      <c r="I11" s="144" t="s">
        <v>17</v>
      </c>
      <c r="J11" s="134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44" t="s">
        <v>18</v>
      </c>
      <c r="E12" s="32"/>
      <c r="F12" s="134" t="s">
        <v>19</v>
      </c>
      <c r="G12" s="32"/>
      <c r="H12" s="32"/>
      <c r="I12" s="144" t="s">
        <v>20</v>
      </c>
      <c r="J12" s="147" t="str">
        <f>'Rekapitulace stavby'!AN8</f>
        <v>9. 7. 2025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4" t="s">
        <v>22</v>
      </c>
      <c r="E14" s="32"/>
      <c r="F14" s="32"/>
      <c r="G14" s="32"/>
      <c r="H14" s="32"/>
      <c r="I14" s="144" t="s">
        <v>23</v>
      </c>
      <c r="J14" s="134" t="s">
        <v>24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4" t="s">
        <v>25</v>
      </c>
      <c r="F15" s="32"/>
      <c r="G15" s="32"/>
      <c r="H15" s="32"/>
      <c r="I15" s="144" t="s">
        <v>26</v>
      </c>
      <c r="J15" s="134" t="s">
        <v>1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44" t="s">
        <v>27</v>
      </c>
      <c r="E17" s="32"/>
      <c r="F17" s="32"/>
      <c r="G17" s="32"/>
      <c r="H17" s="32"/>
      <c r="I17" s="144" t="s">
        <v>23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4" t="s">
        <v>28</v>
      </c>
      <c r="F18" s="32"/>
      <c r="G18" s="32"/>
      <c r="H18" s="32"/>
      <c r="I18" s="144" t="s">
        <v>26</v>
      </c>
      <c r="J18" s="134" t="s">
        <v>1</v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44" t="s">
        <v>29</v>
      </c>
      <c r="E20" s="32"/>
      <c r="F20" s="32"/>
      <c r="G20" s="32"/>
      <c r="H20" s="32"/>
      <c r="I20" s="144" t="s">
        <v>23</v>
      </c>
      <c r="J20" s="134" t="s">
        <v>30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4" t="s">
        <v>31</v>
      </c>
      <c r="F21" s="32"/>
      <c r="G21" s="32"/>
      <c r="H21" s="32"/>
      <c r="I21" s="144" t="s">
        <v>26</v>
      </c>
      <c r="J21" s="134" t="s">
        <v>1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44" t="s">
        <v>33</v>
      </c>
      <c r="E23" s="32"/>
      <c r="F23" s="32"/>
      <c r="G23" s="32"/>
      <c r="H23" s="32"/>
      <c r="I23" s="144" t="s">
        <v>23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4" t="s">
        <v>28</v>
      </c>
      <c r="F24" s="32"/>
      <c r="G24" s="32"/>
      <c r="H24" s="32"/>
      <c r="I24" s="144" t="s">
        <v>26</v>
      </c>
      <c r="J24" s="134" t="s">
        <v>1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44" t="s">
        <v>34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52"/>
      <c r="E29" s="152"/>
      <c r="F29" s="152"/>
      <c r="G29" s="152"/>
      <c r="H29" s="152"/>
      <c r="I29" s="152"/>
      <c r="J29" s="152"/>
      <c r="K29" s="15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3" t="s">
        <v>35</v>
      </c>
      <c r="E30" s="32"/>
      <c r="F30" s="32"/>
      <c r="G30" s="32"/>
      <c r="H30" s="32"/>
      <c r="I30" s="32"/>
      <c r="J30" s="154">
        <f>ROUND(J128, 2)</f>
        <v>953067.66000000003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5" t="s">
        <v>37</v>
      </c>
      <c r="G32" s="32"/>
      <c r="H32" s="32"/>
      <c r="I32" s="155" t="s">
        <v>36</v>
      </c>
      <c r="J32" s="155" t="s">
        <v>38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6" t="s">
        <v>39</v>
      </c>
      <c r="E33" s="144" t="s">
        <v>40</v>
      </c>
      <c r="F33" s="157">
        <f>ROUND((SUM(BE128:BE331)),  2)</f>
        <v>953067.66000000003</v>
      </c>
      <c r="G33" s="32"/>
      <c r="H33" s="32"/>
      <c r="I33" s="158">
        <v>0.20999999999999999</v>
      </c>
      <c r="J33" s="157">
        <f>ROUND(((SUM(BE128:BE331))*I33),  2)</f>
        <v>200144.20999999999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44" t="s">
        <v>41</v>
      </c>
      <c r="F34" s="157">
        <f>ROUND((SUM(BF128:BF331)),  2)</f>
        <v>0</v>
      </c>
      <c r="G34" s="32"/>
      <c r="H34" s="32"/>
      <c r="I34" s="158">
        <v>0.12</v>
      </c>
      <c r="J34" s="157">
        <f>ROUND(((SUM(BF128:BF331))*I34),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44" t="s">
        <v>42</v>
      </c>
      <c r="F35" s="157">
        <f>ROUND((SUM(BG128:BG331)),  2)</f>
        <v>0</v>
      </c>
      <c r="G35" s="32"/>
      <c r="H35" s="32"/>
      <c r="I35" s="158">
        <v>0.20999999999999999</v>
      </c>
      <c r="J35" s="15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4" t="s">
        <v>43</v>
      </c>
      <c r="F36" s="157">
        <f>ROUND((SUM(BH128:BH331)),  2)</f>
        <v>0</v>
      </c>
      <c r="G36" s="32"/>
      <c r="H36" s="32"/>
      <c r="I36" s="158">
        <v>0.12</v>
      </c>
      <c r="J36" s="15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44</v>
      </c>
      <c r="F37" s="157">
        <f>ROUND((SUM(BI128:BI331)),  2)</f>
        <v>0</v>
      </c>
      <c r="G37" s="32"/>
      <c r="H37" s="32"/>
      <c r="I37" s="158">
        <v>0</v>
      </c>
      <c r="J37" s="15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1153211.8700000001</v>
      </c>
      <c r="K39" s="16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Mokřad v k. ú. Kunice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114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SO 02 - Propustek s polní cestou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Kunice</v>
      </c>
      <c r="G89" s="34"/>
      <c r="H89" s="34"/>
      <c r="I89" s="29" t="s">
        <v>20</v>
      </c>
      <c r="J89" s="72" t="str">
        <f>IF(J12="","",J12)</f>
        <v>9. 7. 2025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Státní pozemkový úřad</v>
      </c>
      <c r="G91" s="34"/>
      <c r="H91" s="34"/>
      <c r="I91" s="29" t="s">
        <v>29</v>
      </c>
      <c r="J91" s="30" t="str">
        <f>E21</f>
        <v>Atregia, s.r.o.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27</v>
      </c>
      <c r="D92" s="34"/>
      <c r="E92" s="34"/>
      <c r="F92" s="26" t="str">
        <f>IF(E18="","",E18)</f>
        <v xml:space="preserve"> </v>
      </c>
      <c r="G92" s="34"/>
      <c r="H92" s="34"/>
      <c r="I92" s="29" t="s">
        <v>33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8" t="s">
        <v>119</v>
      </c>
      <c r="D94" s="179"/>
      <c r="E94" s="179"/>
      <c r="F94" s="179"/>
      <c r="G94" s="179"/>
      <c r="H94" s="179"/>
      <c r="I94" s="179"/>
      <c r="J94" s="180" t="s">
        <v>120</v>
      </c>
      <c r="K94" s="17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1" t="s">
        <v>121</v>
      </c>
      <c r="D96" s="34"/>
      <c r="E96" s="34"/>
      <c r="F96" s="34"/>
      <c r="G96" s="34"/>
      <c r="H96" s="34"/>
      <c r="I96" s="34"/>
      <c r="J96" s="103">
        <f>J128</f>
        <v>953067.66000000015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122</v>
      </c>
    </row>
    <row r="97" s="9" customFormat="1" ht="24.96" customHeight="1">
      <c r="A97" s="9"/>
      <c r="B97" s="182"/>
      <c r="C97" s="183"/>
      <c r="D97" s="184" t="s">
        <v>123</v>
      </c>
      <c r="E97" s="185"/>
      <c r="F97" s="185"/>
      <c r="G97" s="185"/>
      <c r="H97" s="185"/>
      <c r="I97" s="185"/>
      <c r="J97" s="186">
        <f>J129</f>
        <v>944317.66000000015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26"/>
      <c r="D98" s="189" t="s">
        <v>124</v>
      </c>
      <c r="E98" s="190"/>
      <c r="F98" s="190"/>
      <c r="G98" s="190"/>
      <c r="H98" s="190"/>
      <c r="I98" s="190"/>
      <c r="J98" s="191">
        <f>J130</f>
        <v>229021.72</v>
      </c>
      <c r="K98" s="126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26"/>
      <c r="D99" s="189" t="s">
        <v>370</v>
      </c>
      <c r="E99" s="190"/>
      <c r="F99" s="190"/>
      <c r="G99" s="190"/>
      <c r="H99" s="190"/>
      <c r="I99" s="190"/>
      <c r="J99" s="191">
        <f>J182</f>
        <v>62876.660000000003</v>
      </c>
      <c r="K99" s="126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26"/>
      <c r="D100" s="189" t="s">
        <v>371</v>
      </c>
      <c r="E100" s="190"/>
      <c r="F100" s="190"/>
      <c r="G100" s="190"/>
      <c r="H100" s="190"/>
      <c r="I100" s="190"/>
      <c r="J100" s="191">
        <f>J198</f>
        <v>102646.39999999999</v>
      </c>
      <c r="K100" s="126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26"/>
      <c r="D101" s="189" t="s">
        <v>125</v>
      </c>
      <c r="E101" s="190"/>
      <c r="F101" s="190"/>
      <c r="G101" s="190"/>
      <c r="H101" s="190"/>
      <c r="I101" s="190"/>
      <c r="J101" s="191">
        <f>J220</f>
        <v>65228.75</v>
      </c>
      <c r="K101" s="126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26"/>
      <c r="D102" s="189" t="s">
        <v>372</v>
      </c>
      <c r="E102" s="190"/>
      <c r="F102" s="190"/>
      <c r="G102" s="190"/>
      <c r="H102" s="190"/>
      <c r="I102" s="190"/>
      <c r="J102" s="191">
        <f>J244</f>
        <v>170395.79999999999</v>
      </c>
      <c r="K102" s="126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26"/>
      <c r="D103" s="189" t="s">
        <v>373</v>
      </c>
      <c r="E103" s="190"/>
      <c r="F103" s="190"/>
      <c r="G103" s="190"/>
      <c r="H103" s="190"/>
      <c r="I103" s="190"/>
      <c r="J103" s="191">
        <f>J268</f>
        <v>5121.1000000000004</v>
      </c>
      <c r="K103" s="126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26"/>
      <c r="D104" s="189" t="s">
        <v>374</v>
      </c>
      <c r="E104" s="190"/>
      <c r="F104" s="190"/>
      <c r="G104" s="190"/>
      <c r="H104" s="190"/>
      <c r="I104" s="190"/>
      <c r="J104" s="191">
        <f>J276</f>
        <v>142163.78</v>
      </c>
      <c r="K104" s="126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26"/>
      <c r="D105" s="189" t="s">
        <v>126</v>
      </c>
      <c r="E105" s="190"/>
      <c r="F105" s="190"/>
      <c r="G105" s="190"/>
      <c r="H105" s="190"/>
      <c r="I105" s="190"/>
      <c r="J105" s="191">
        <f>J310</f>
        <v>138792.52000000002</v>
      </c>
      <c r="K105" s="126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26"/>
      <c r="D106" s="189" t="s">
        <v>127</v>
      </c>
      <c r="E106" s="190"/>
      <c r="F106" s="190"/>
      <c r="G106" s="190"/>
      <c r="H106" s="190"/>
      <c r="I106" s="190"/>
      <c r="J106" s="191">
        <f>J325</f>
        <v>28070.93</v>
      </c>
      <c r="K106" s="126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2"/>
      <c r="C107" s="183"/>
      <c r="D107" s="184" t="s">
        <v>375</v>
      </c>
      <c r="E107" s="185"/>
      <c r="F107" s="185"/>
      <c r="G107" s="185"/>
      <c r="H107" s="185"/>
      <c r="I107" s="185"/>
      <c r="J107" s="186">
        <f>J328</f>
        <v>8750</v>
      </c>
      <c r="K107" s="183"/>
      <c r="L107" s="18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8"/>
      <c r="C108" s="126"/>
      <c r="D108" s="189" t="s">
        <v>376</v>
      </c>
      <c r="E108" s="190"/>
      <c r="F108" s="190"/>
      <c r="G108" s="190"/>
      <c r="H108" s="190"/>
      <c r="I108" s="190"/>
      <c r="J108" s="191">
        <f>J329</f>
        <v>8750</v>
      </c>
      <c r="K108" s="126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6.96" customHeight="1">
      <c r="A110" s="32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="2" customFormat="1" ht="6.96" customHeight="1">
      <c r="A114" s="32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24.96" customHeight="1">
      <c r="A115" s="32"/>
      <c r="B115" s="33"/>
      <c r="C115" s="23" t="s">
        <v>128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14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6.5" customHeight="1">
      <c r="A118" s="32"/>
      <c r="B118" s="33"/>
      <c r="C118" s="34"/>
      <c r="D118" s="34"/>
      <c r="E118" s="177" t="str">
        <f>E7</f>
        <v>Mokřad v k. ú. Kunice</v>
      </c>
      <c r="F118" s="29"/>
      <c r="G118" s="29"/>
      <c r="H118" s="29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114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6.5" customHeight="1">
      <c r="A120" s="32"/>
      <c r="B120" s="33"/>
      <c r="C120" s="34"/>
      <c r="D120" s="34"/>
      <c r="E120" s="69" t="str">
        <f>E9</f>
        <v>SO 02 - Propustek s polní cestou</v>
      </c>
      <c r="F120" s="34"/>
      <c r="G120" s="34"/>
      <c r="H120" s="34"/>
      <c r="I120" s="34"/>
      <c r="J120" s="34"/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6.96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2" customHeight="1">
      <c r="A122" s="32"/>
      <c r="B122" s="33"/>
      <c r="C122" s="29" t="s">
        <v>18</v>
      </c>
      <c r="D122" s="34"/>
      <c r="E122" s="34"/>
      <c r="F122" s="26" t="str">
        <f>F12</f>
        <v>Kunice</v>
      </c>
      <c r="G122" s="34"/>
      <c r="H122" s="34"/>
      <c r="I122" s="29" t="s">
        <v>20</v>
      </c>
      <c r="J122" s="72" t="str">
        <f>IF(J12="","",J12)</f>
        <v>9. 7. 2025</v>
      </c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6.96" customHeight="1">
      <c r="A123" s="32"/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5.15" customHeight="1">
      <c r="A124" s="32"/>
      <c r="B124" s="33"/>
      <c r="C124" s="29" t="s">
        <v>22</v>
      </c>
      <c r="D124" s="34"/>
      <c r="E124" s="34"/>
      <c r="F124" s="26" t="str">
        <f>E15</f>
        <v>Státní pozemkový úřad</v>
      </c>
      <c r="G124" s="34"/>
      <c r="H124" s="34"/>
      <c r="I124" s="29" t="s">
        <v>29</v>
      </c>
      <c r="J124" s="30" t="str">
        <f>E21</f>
        <v>Atregia, s.r.o.</v>
      </c>
      <c r="K124" s="34"/>
      <c r="L124" s="56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5.15" customHeight="1">
      <c r="A125" s="32"/>
      <c r="B125" s="33"/>
      <c r="C125" s="29" t="s">
        <v>27</v>
      </c>
      <c r="D125" s="34"/>
      <c r="E125" s="34"/>
      <c r="F125" s="26" t="str">
        <f>IF(E18="","",E18)</f>
        <v xml:space="preserve"> </v>
      </c>
      <c r="G125" s="34"/>
      <c r="H125" s="34"/>
      <c r="I125" s="29" t="s">
        <v>33</v>
      </c>
      <c r="J125" s="30" t="str">
        <f>E24</f>
        <v xml:space="preserve"> </v>
      </c>
      <c r="K125" s="34"/>
      <c r="L125" s="56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10.32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11" customFormat="1" ht="29.28" customHeight="1">
      <c r="A127" s="193"/>
      <c r="B127" s="194"/>
      <c r="C127" s="195" t="s">
        <v>129</v>
      </c>
      <c r="D127" s="196" t="s">
        <v>60</v>
      </c>
      <c r="E127" s="196" t="s">
        <v>56</v>
      </c>
      <c r="F127" s="196" t="s">
        <v>57</v>
      </c>
      <c r="G127" s="196" t="s">
        <v>130</v>
      </c>
      <c r="H127" s="196" t="s">
        <v>131</v>
      </c>
      <c r="I127" s="196" t="s">
        <v>132</v>
      </c>
      <c r="J127" s="196" t="s">
        <v>120</v>
      </c>
      <c r="K127" s="197" t="s">
        <v>133</v>
      </c>
      <c r="L127" s="198"/>
      <c r="M127" s="93" t="s">
        <v>1</v>
      </c>
      <c r="N127" s="94" t="s">
        <v>39</v>
      </c>
      <c r="O127" s="94" t="s">
        <v>134</v>
      </c>
      <c r="P127" s="94" t="s">
        <v>135</v>
      </c>
      <c r="Q127" s="94" t="s">
        <v>136</v>
      </c>
      <c r="R127" s="94" t="s">
        <v>137</v>
      </c>
      <c r="S127" s="94" t="s">
        <v>138</v>
      </c>
      <c r="T127" s="95" t="s">
        <v>139</v>
      </c>
      <c r="U127" s="193"/>
      <c r="V127" s="193"/>
      <c r="W127" s="193"/>
      <c r="X127" s="193"/>
      <c r="Y127" s="193"/>
      <c r="Z127" s="193"/>
      <c r="AA127" s="193"/>
      <c r="AB127" s="193"/>
      <c r="AC127" s="193"/>
      <c r="AD127" s="193"/>
      <c r="AE127" s="193"/>
    </row>
    <row r="128" s="2" customFormat="1" ht="22.8" customHeight="1">
      <c r="A128" s="32"/>
      <c r="B128" s="33"/>
      <c r="C128" s="100" t="s">
        <v>140</v>
      </c>
      <c r="D128" s="34"/>
      <c r="E128" s="34"/>
      <c r="F128" s="34"/>
      <c r="G128" s="34"/>
      <c r="H128" s="34"/>
      <c r="I128" s="34"/>
      <c r="J128" s="199">
        <f>BK128</f>
        <v>953067.66000000015</v>
      </c>
      <c r="K128" s="34"/>
      <c r="L128" s="38"/>
      <c r="M128" s="96"/>
      <c r="N128" s="200"/>
      <c r="O128" s="97"/>
      <c r="P128" s="201">
        <f>P129+P328</f>
        <v>501.35233199999993</v>
      </c>
      <c r="Q128" s="97"/>
      <c r="R128" s="201">
        <f>R129+R328</f>
        <v>337.79714905999998</v>
      </c>
      <c r="S128" s="97"/>
      <c r="T128" s="202">
        <f>T129+T328</f>
        <v>12.370000000000001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74</v>
      </c>
      <c r="AU128" s="17" t="s">
        <v>122</v>
      </c>
      <c r="BK128" s="203">
        <f>BK129+BK328</f>
        <v>953067.66000000015</v>
      </c>
    </row>
    <row r="129" s="12" customFormat="1" ht="25.92" customHeight="1">
      <c r="A129" s="12"/>
      <c r="B129" s="204"/>
      <c r="C129" s="205"/>
      <c r="D129" s="206" t="s">
        <v>74</v>
      </c>
      <c r="E129" s="207" t="s">
        <v>141</v>
      </c>
      <c r="F129" s="207" t="s">
        <v>142</v>
      </c>
      <c r="G129" s="205"/>
      <c r="H129" s="205"/>
      <c r="I129" s="205"/>
      <c r="J129" s="208">
        <f>BK129</f>
        <v>944317.66000000015</v>
      </c>
      <c r="K129" s="205"/>
      <c r="L129" s="209"/>
      <c r="M129" s="210"/>
      <c r="N129" s="211"/>
      <c r="O129" s="211"/>
      <c r="P129" s="212">
        <f>P130+P182+P198+P220+P244+P268+P276+P310+P325</f>
        <v>498.94733199999996</v>
      </c>
      <c r="Q129" s="211"/>
      <c r="R129" s="212">
        <f>R130+R182+R198+R220+R244+R268+R276+R310+R325</f>
        <v>337.79699905999996</v>
      </c>
      <c r="S129" s="211"/>
      <c r="T129" s="213">
        <f>T130+T182+T198+T220+T244+T268+T276+T310+T325</f>
        <v>12.370000000000001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82</v>
      </c>
      <c r="AT129" s="215" t="s">
        <v>74</v>
      </c>
      <c r="AU129" s="215" t="s">
        <v>75</v>
      </c>
      <c r="AY129" s="214" t="s">
        <v>143</v>
      </c>
      <c r="BK129" s="216">
        <f>BK130+BK182+BK198+BK220+BK244+BK268+BK276+BK310+BK325</f>
        <v>944317.66000000015</v>
      </c>
    </row>
    <row r="130" s="12" customFormat="1" ht="22.8" customHeight="1">
      <c r="A130" s="12"/>
      <c r="B130" s="204"/>
      <c r="C130" s="205"/>
      <c r="D130" s="206" t="s">
        <v>74</v>
      </c>
      <c r="E130" s="217" t="s">
        <v>82</v>
      </c>
      <c r="F130" s="217" t="s">
        <v>144</v>
      </c>
      <c r="G130" s="205"/>
      <c r="H130" s="205"/>
      <c r="I130" s="205"/>
      <c r="J130" s="218">
        <f>BK130</f>
        <v>229021.72</v>
      </c>
      <c r="K130" s="205"/>
      <c r="L130" s="209"/>
      <c r="M130" s="210"/>
      <c r="N130" s="211"/>
      <c r="O130" s="211"/>
      <c r="P130" s="212">
        <f>SUM(P131:P181)</f>
        <v>147.88309999999999</v>
      </c>
      <c r="Q130" s="211"/>
      <c r="R130" s="212">
        <f>SUM(R131:R181)</f>
        <v>0.57498000000000005</v>
      </c>
      <c r="S130" s="211"/>
      <c r="T130" s="213">
        <f>SUM(T131:T181)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82</v>
      </c>
      <c r="AT130" s="215" t="s">
        <v>74</v>
      </c>
      <c r="AU130" s="215" t="s">
        <v>82</v>
      </c>
      <c r="AY130" s="214" t="s">
        <v>143</v>
      </c>
      <c r="BK130" s="216">
        <f>SUM(BK131:BK181)</f>
        <v>229021.72</v>
      </c>
    </row>
    <row r="131" s="2" customFormat="1" ht="16.5" customHeight="1">
      <c r="A131" s="32"/>
      <c r="B131" s="33"/>
      <c r="C131" s="219" t="s">
        <v>82</v>
      </c>
      <c r="D131" s="219" t="s">
        <v>145</v>
      </c>
      <c r="E131" s="220" t="s">
        <v>377</v>
      </c>
      <c r="F131" s="221" t="s">
        <v>378</v>
      </c>
      <c r="G131" s="222" t="s">
        <v>379</v>
      </c>
      <c r="H131" s="223">
        <v>26</v>
      </c>
      <c r="I131" s="224">
        <v>1450</v>
      </c>
      <c r="J131" s="224">
        <f>ROUND(I131*H131,2)</f>
        <v>37700</v>
      </c>
      <c r="K131" s="221" t="s">
        <v>156</v>
      </c>
      <c r="L131" s="38"/>
      <c r="M131" s="225" t="s">
        <v>1</v>
      </c>
      <c r="N131" s="226" t="s">
        <v>40</v>
      </c>
      <c r="O131" s="227">
        <v>0.57299999999999995</v>
      </c>
      <c r="P131" s="227">
        <f>O131*H131</f>
        <v>14.898</v>
      </c>
      <c r="Q131" s="227">
        <v>0.021930000000000002</v>
      </c>
      <c r="R131" s="227">
        <f>Q131*H131</f>
        <v>0.57018000000000002</v>
      </c>
      <c r="S131" s="227">
        <v>0</v>
      </c>
      <c r="T131" s="22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9" t="s">
        <v>150</v>
      </c>
      <c r="AT131" s="229" t="s">
        <v>145</v>
      </c>
      <c r="AU131" s="229" t="s">
        <v>84</v>
      </c>
      <c r="AY131" s="17" t="s">
        <v>143</v>
      </c>
      <c r="BE131" s="230">
        <f>IF(N131="základní",J131,0)</f>
        <v>37700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82</v>
      </c>
      <c r="BK131" s="230">
        <f>ROUND(I131*H131,2)</f>
        <v>37700</v>
      </c>
      <c r="BL131" s="17" t="s">
        <v>150</v>
      </c>
      <c r="BM131" s="229" t="s">
        <v>380</v>
      </c>
    </row>
    <row r="132" s="2" customFormat="1">
      <c r="A132" s="32"/>
      <c r="B132" s="33"/>
      <c r="C132" s="34"/>
      <c r="D132" s="231" t="s">
        <v>152</v>
      </c>
      <c r="E132" s="34"/>
      <c r="F132" s="232" t="s">
        <v>381</v>
      </c>
      <c r="G132" s="34"/>
      <c r="H132" s="34"/>
      <c r="I132" s="34"/>
      <c r="J132" s="34"/>
      <c r="K132" s="34"/>
      <c r="L132" s="38"/>
      <c r="M132" s="233"/>
      <c r="N132" s="234"/>
      <c r="O132" s="84"/>
      <c r="P132" s="84"/>
      <c r="Q132" s="84"/>
      <c r="R132" s="84"/>
      <c r="S132" s="84"/>
      <c r="T132" s="85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152</v>
      </c>
      <c r="AU132" s="17" t="s">
        <v>84</v>
      </c>
    </row>
    <row r="133" s="2" customFormat="1" ht="16.5" customHeight="1">
      <c r="A133" s="32"/>
      <c r="B133" s="33"/>
      <c r="C133" s="219" t="s">
        <v>84</v>
      </c>
      <c r="D133" s="219" t="s">
        <v>145</v>
      </c>
      <c r="E133" s="220" t="s">
        <v>382</v>
      </c>
      <c r="F133" s="221" t="s">
        <v>383</v>
      </c>
      <c r="G133" s="222" t="s">
        <v>384</v>
      </c>
      <c r="H133" s="223">
        <v>160</v>
      </c>
      <c r="I133" s="224">
        <v>91.299999999999997</v>
      </c>
      <c r="J133" s="224">
        <f>ROUND(I133*H133,2)</f>
        <v>14608</v>
      </c>
      <c r="K133" s="221" t="s">
        <v>156</v>
      </c>
      <c r="L133" s="38"/>
      <c r="M133" s="225" t="s">
        <v>1</v>
      </c>
      <c r="N133" s="226" t="s">
        <v>40</v>
      </c>
      <c r="O133" s="227">
        <v>0.184</v>
      </c>
      <c r="P133" s="227">
        <f>O133*H133</f>
        <v>29.439999999999998</v>
      </c>
      <c r="Q133" s="227">
        <v>3.0000000000000001E-05</v>
      </c>
      <c r="R133" s="227">
        <f>Q133*H133</f>
        <v>0.0048000000000000004</v>
      </c>
      <c r="S133" s="227">
        <v>0</v>
      </c>
      <c r="T133" s="22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9" t="s">
        <v>150</v>
      </c>
      <c r="AT133" s="229" t="s">
        <v>145</v>
      </c>
      <c r="AU133" s="229" t="s">
        <v>84</v>
      </c>
      <c r="AY133" s="17" t="s">
        <v>143</v>
      </c>
      <c r="BE133" s="230">
        <f>IF(N133="základní",J133,0)</f>
        <v>14608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82</v>
      </c>
      <c r="BK133" s="230">
        <f>ROUND(I133*H133,2)</f>
        <v>14608</v>
      </c>
      <c r="BL133" s="17" t="s">
        <v>150</v>
      </c>
      <c r="BM133" s="229" t="s">
        <v>385</v>
      </c>
    </row>
    <row r="134" s="2" customFormat="1">
      <c r="A134" s="32"/>
      <c r="B134" s="33"/>
      <c r="C134" s="34"/>
      <c r="D134" s="231" t="s">
        <v>152</v>
      </c>
      <c r="E134" s="34"/>
      <c r="F134" s="232" t="s">
        <v>386</v>
      </c>
      <c r="G134" s="34"/>
      <c r="H134" s="34"/>
      <c r="I134" s="34"/>
      <c r="J134" s="34"/>
      <c r="K134" s="34"/>
      <c r="L134" s="38"/>
      <c r="M134" s="233"/>
      <c r="N134" s="234"/>
      <c r="O134" s="84"/>
      <c r="P134" s="84"/>
      <c r="Q134" s="84"/>
      <c r="R134" s="84"/>
      <c r="S134" s="84"/>
      <c r="T134" s="85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152</v>
      </c>
      <c r="AU134" s="17" t="s">
        <v>84</v>
      </c>
    </row>
    <row r="135" s="2" customFormat="1" ht="16.5" customHeight="1">
      <c r="A135" s="32"/>
      <c r="B135" s="33"/>
      <c r="C135" s="219" t="s">
        <v>164</v>
      </c>
      <c r="D135" s="219" t="s">
        <v>145</v>
      </c>
      <c r="E135" s="220" t="s">
        <v>387</v>
      </c>
      <c r="F135" s="221" t="s">
        <v>388</v>
      </c>
      <c r="G135" s="222" t="s">
        <v>389</v>
      </c>
      <c r="H135" s="223">
        <v>20</v>
      </c>
      <c r="I135" s="224">
        <v>53</v>
      </c>
      <c r="J135" s="224">
        <f>ROUND(I135*H135,2)</f>
        <v>1060</v>
      </c>
      <c r="K135" s="221" t="s">
        <v>156</v>
      </c>
      <c r="L135" s="38"/>
      <c r="M135" s="225" t="s">
        <v>1</v>
      </c>
      <c r="N135" s="226" t="s">
        <v>40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9" t="s">
        <v>150</v>
      </c>
      <c r="AT135" s="229" t="s">
        <v>145</v>
      </c>
      <c r="AU135" s="229" t="s">
        <v>84</v>
      </c>
      <c r="AY135" s="17" t="s">
        <v>143</v>
      </c>
      <c r="BE135" s="230">
        <f>IF(N135="základní",J135,0)</f>
        <v>1060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82</v>
      </c>
      <c r="BK135" s="230">
        <f>ROUND(I135*H135,2)</f>
        <v>1060</v>
      </c>
      <c r="BL135" s="17" t="s">
        <v>150</v>
      </c>
      <c r="BM135" s="229" t="s">
        <v>390</v>
      </c>
    </row>
    <row r="136" s="2" customFormat="1">
      <c r="A136" s="32"/>
      <c r="B136" s="33"/>
      <c r="C136" s="34"/>
      <c r="D136" s="231" t="s">
        <v>152</v>
      </c>
      <c r="E136" s="34"/>
      <c r="F136" s="232" t="s">
        <v>391</v>
      </c>
      <c r="G136" s="34"/>
      <c r="H136" s="34"/>
      <c r="I136" s="34"/>
      <c r="J136" s="34"/>
      <c r="K136" s="34"/>
      <c r="L136" s="38"/>
      <c r="M136" s="233"/>
      <c r="N136" s="234"/>
      <c r="O136" s="84"/>
      <c r="P136" s="84"/>
      <c r="Q136" s="84"/>
      <c r="R136" s="84"/>
      <c r="S136" s="84"/>
      <c r="T136" s="85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152</v>
      </c>
      <c r="AU136" s="17" t="s">
        <v>84</v>
      </c>
    </row>
    <row r="137" s="2" customFormat="1" ht="21.75" customHeight="1">
      <c r="A137" s="32"/>
      <c r="B137" s="33"/>
      <c r="C137" s="219" t="s">
        <v>150</v>
      </c>
      <c r="D137" s="219" t="s">
        <v>145</v>
      </c>
      <c r="E137" s="220" t="s">
        <v>154</v>
      </c>
      <c r="F137" s="221" t="s">
        <v>155</v>
      </c>
      <c r="G137" s="222" t="s">
        <v>109</v>
      </c>
      <c r="H137" s="223">
        <v>206.40000000000001</v>
      </c>
      <c r="I137" s="224">
        <v>163</v>
      </c>
      <c r="J137" s="224">
        <f>ROUND(I137*H137,2)</f>
        <v>33643.199999999997</v>
      </c>
      <c r="K137" s="221" t="s">
        <v>156</v>
      </c>
      <c r="L137" s="38"/>
      <c r="M137" s="225" t="s">
        <v>1</v>
      </c>
      <c r="N137" s="226" t="s">
        <v>40</v>
      </c>
      <c r="O137" s="227">
        <v>0.21199999999999999</v>
      </c>
      <c r="P137" s="227">
        <f>O137*H137</f>
        <v>43.756799999999998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9" t="s">
        <v>150</v>
      </c>
      <c r="AT137" s="229" t="s">
        <v>145</v>
      </c>
      <c r="AU137" s="229" t="s">
        <v>84</v>
      </c>
      <c r="AY137" s="17" t="s">
        <v>143</v>
      </c>
      <c r="BE137" s="230">
        <f>IF(N137="základní",J137,0)</f>
        <v>33643.199999999997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82</v>
      </c>
      <c r="BK137" s="230">
        <f>ROUND(I137*H137,2)</f>
        <v>33643.199999999997</v>
      </c>
      <c r="BL137" s="17" t="s">
        <v>150</v>
      </c>
      <c r="BM137" s="229" t="s">
        <v>392</v>
      </c>
    </row>
    <row r="138" s="2" customFormat="1">
      <c r="A138" s="32"/>
      <c r="B138" s="33"/>
      <c r="C138" s="34"/>
      <c r="D138" s="231" t="s">
        <v>152</v>
      </c>
      <c r="E138" s="34"/>
      <c r="F138" s="232" t="s">
        <v>158</v>
      </c>
      <c r="G138" s="34"/>
      <c r="H138" s="34"/>
      <c r="I138" s="34"/>
      <c r="J138" s="34"/>
      <c r="K138" s="34"/>
      <c r="L138" s="38"/>
      <c r="M138" s="233"/>
      <c r="N138" s="234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152</v>
      </c>
      <c r="AU138" s="17" t="s">
        <v>84</v>
      </c>
    </row>
    <row r="139" s="13" customFormat="1">
      <c r="A139" s="13"/>
      <c r="B139" s="235"/>
      <c r="C139" s="236"/>
      <c r="D139" s="231" t="s">
        <v>159</v>
      </c>
      <c r="E139" s="237" t="s">
        <v>1</v>
      </c>
      <c r="F139" s="238" t="s">
        <v>393</v>
      </c>
      <c r="G139" s="236"/>
      <c r="H139" s="237" t="s">
        <v>1</v>
      </c>
      <c r="I139" s="236"/>
      <c r="J139" s="236"/>
      <c r="K139" s="236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159</v>
      </c>
      <c r="AU139" s="243" t="s">
        <v>84</v>
      </c>
      <c r="AV139" s="13" t="s">
        <v>82</v>
      </c>
      <c r="AW139" s="13" t="s">
        <v>32</v>
      </c>
      <c r="AX139" s="13" t="s">
        <v>75</v>
      </c>
      <c r="AY139" s="243" t="s">
        <v>143</v>
      </c>
    </row>
    <row r="140" s="14" customFormat="1">
      <c r="A140" s="14"/>
      <c r="B140" s="244"/>
      <c r="C140" s="245"/>
      <c r="D140" s="231" t="s">
        <v>159</v>
      </c>
      <c r="E140" s="246" t="s">
        <v>1</v>
      </c>
      <c r="F140" s="247" t="s">
        <v>394</v>
      </c>
      <c r="G140" s="245"/>
      <c r="H140" s="248">
        <v>66.5</v>
      </c>
      <c r="I140" s="245"/>
      <c r="J140" s="245"/>
      <c r="K140" s="245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159</v>
      </c>
      <c r="AU140" s="253" t="s">
        <v>84</v>
      </c>
      <c r="AV140" s="14" t="s">
        <v>84</v>
      </c>
      <c r="AW140" s="14" t="s">
        <v>32</v>
      </c>
      <c r="AX140" s="14" t="s">
        <v>75</v>
      </c>
      <c r="AY140" s="253" t="s">
        <v>143</v>
      </c>
    </row>
    <row r="141" s="13" customFormat="1">
      <c r="A141" s="13"/>
      <c r="B141" s="235"/>
      <c r="C141" s="236"/>
      <c r="D141" s="231" t="s">
        <v>159</v>
      </c>
      <c r="E141" s="237" t="s">
        <v>1</v>
      </c>
      <c r="F141" s="238" t="s">
        <v>395</v>
      </c>
      <c r="G141" s="236"/>
      <c r="H141" s="237" t="s">
        <v>1</v>
      </c>
      <c r="I141" s="236"/>
      <c r="J141" s="236"/>
      <c r="K141" s="236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159</v>
      </c>
      <c r="AU141" s="243" t="s">
        <v>84</v>
      </c>
      <c r="AV141" s="13" t="s">
        <v>82</v>
      </c>
      <c r="AW141" s="13" t="s">
        <v>32</v>
      </c>
      <c r="AX141" s="13" t="s">
        <v>75</v>
      </c>
      <c r="AY141" s="243" t="s">
        <v>143</v>
      </c>
    </row>
    <row r="142" s="14" customFormat="1">
      <c r="A142" s="14"/>
      <c r="B142" s="244"/>
      <c r="C142" s="245"/>
      <c r="D142" s="231" t="s">
        <v>159</v>
      </c>
      <c r="E142" s="246" t="s">
        <v>1</v>
      </c>
      <c r="F142" s="247" t="s">
        <v>396</v>
      </c>
      <c r="G142" s="245"/>
      <c r="H142" s="248">
        <v>76</v>
      </c>
      <c r="I142" s="245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159</v>
      </c>
      <c r="AU142" s="253" t="s">
        <v>84</v>
      </c>
      <c r="AV142" s="14" t="s">
        <v>84</v>
      </c>
      <c r="AW142" s="14" t="s">
        <v>32</v>
      </c>
      <c r="AX142" s="14" t="s">
        <v>75</v>
      </c>
      <c r="AY142" s="253" t="s">
        <v>143</v>
      </c>
    </row>
    <row r="143" s="13" customFormat="1">
      <c r="A143" s="13"/>
      <c r="B143" s="235"/>
      <c r="C143" s="236"/>
      <c r="D143" s="231" t="s">
        <v>159</v>
      </c>
      <c r="E143" s="237" t="s">
        <v>1</v>
      </c>
      <c r="F143" s="238" t="s">
        <v>397</v>
      </c>
      <c r="G143" s="236"/>
      <c r="H143" s="237" t="s">
        <v>1</v>
      </c>
      <c r="I143" s="236"/>
      <c r="J143" s="236"/>
      <c r="K143" s="236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159</v>
      </c>
      <c r="AU143" s="243" t="s">
        <v>84</v>
      </c>
      <c r="AV143" s="13" t="s">
        <v>82</v>
      </c>
      <c r="AW143" s="13" t="s">
        <v>32</v>
      </c>
      <c r="AX143" s="13" t="s">
        <v>75</v>
      </c>
      <c r="AY143" s="243" t="s">
        <v>143</v>
      </c>
    </row>
    <row r="144" s="14" customFormat="1">
      <c r="A144" s="14"/>
      <c r="B144" s="244"/>
      <c r="C144" s="245"/>
      <c r="D144" s="231" t="s">
        <v>159</v>
      </c>
      <c r="E144" s="246" t="s">
        <v>1</v>
      </c>
      <c r="F144" s="247" t="s">
        <v>398</v>
      </c>
      <c r="G144" s="245"/>
      <c r="H144" s="248">
        <v>63.899999999999999</v>
      </c>
      <c r="I144" s="245"/>
      <c r="J144" s="245"/>
      <c r="K144" s="245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159</v>
      </c>
      <c r="AU144" s="253" t="s">
        <v>84</v>
      </c>
      <c r="AV144" s="14" t="s">
        <v>84</v>
      </c>
      <c r="AW144" s="14" t="s">
        <v>32</v>
      </c>
      <c r="AX144" s="14" t="s">
        <v>75</v>
      </c>
      <c r="AY144" s="253" t="s">
        <v>143</v>
      </c>
    </row>
    <row r="145" s="15" customFormat="1">
      <c r="A145" s="15"/>
      <c r="B145" s="254"/>
      <c r="C145" s="255"/>
      <c r="D145" s="231" t="s">
        <v>159</v>
      </c>
      <c r="E145" s="256" t="s">
        <v>362</v>
      </c>
      <c r="F145" s="257" t="s">
        <v>163</v>
      </c>
      <c r="G145" s="255"/>
      <c r="H145" s="258">
        <v>206.40000000000001</v>
      </c>
      <c r="I145" s="255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159</v>
      </c>
      <c r="AU145" s="263" t="s">
        <v>84</v>
      </c>
      <c r="AV145" s="15" t="s">
        <v>150</v>
      </c>
      <c r="AW145" s="15" t="s">
        <v>32</v>
      </c>
      <c r="AX145" s="15" t="s">
        <v>82</v>
      </c>
      <c r="AY145" s="263" t="s">
        <v>143</v>
      </c>
    </row>
    <row r="146" s="2" customFormat="1" ht="21.75" customHeight="1">
      <c r="A146" s="32"/>
      <c r="B146" s="33"/>
      <c r="C146" s="219" t="s">
        <v>177</v>
      </c>
      <c r="D146" s="219" t="s">
        <v>145</v>
      </c>
      <c r="E146" s="220" t="s">
        <v>399</v>
      </c>
      <c r="F146" s="221" t="s">
        <v>400</v>
      </c>
      <c r="G146" s="222" t="s">
        <v>109</v>
      </c>
      <c r="H146" s="223">
        <v>6.75</v>
      </c>
      <c r="I146" s="224">
        <v>1120</v>
      </c>
      <c r="J146" s="224">
        <f>ROUND(I146*H146,2)</f>
        <v>7560</v>
      </c>
      <c r="K146" s="221" t="s">
        <v>156</v>
      </c>
      <c r="L146" s="38"/>
      <c r="M146" s="225" t="s">
        <v>1</v>
      </c>
      <c r="N146" s="226" t="s">
        <v>40</v>
      </c>
      <c r="O146" s="227">
        <v>1.72</v>
      </c>
      <c r="P146" s="227">
        <f>O146*H146</f>
        <v>11.609999999999999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9" t="s">
        <v>150</v>
      </c>
      <c r="AT146" s="229" t="s">
        <v>145</v>
      </c>
      <c r="AU146" s="229" t="s">
        <v>84</v>
      </c>
      <c r="AY146" s="17" t="s">
        <v>143</v>
      </c>
      <c r="BE146" s="230">
        <f>IF(N146="základní",J146,0)</f>
        <v>7560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82</v>
      </c>
      <c r="BK146" s="230">
        <f>ROUND(I146*H146,2)</f>
        <v>7560</v>
      </c>
      <c r="BL146" s="17" t="s">
        <v>150</v>
      </c>
      <c r="BM146" s="229" t="s">
        <v>401</v>
      </c>
    </row>
    <row r="147" s="2" customFormat="1">
      <c r="A147" s="32"/>
      <c r="B147" s="33"/>
      <c r="C147" s="34"/>
      <c r="D147" s="231" t="s">
        <v>152</v>
      </c>
      <c r="E147" s="34"/>
      <c r="F147" s="232" t="s">
        <v>402</v>
      </c>
      <c r="G147" s="34"/>
      <c r="H147" s="34"/>
      <c r="I147" s="34"/>
      <c r="J147" s="34"/>
      <c r="K147" s="34"/>
      <c r="L147" s="38"/>
      <c r="M147" s="233"/>
      <c r="N147" s="234"/>
      <c r="O147" s="84"/>
      <c r="P147" s="84"/>
      <c r="Q147" s="84"/>
      <c r="R147" s="84"/>
      <c r="S147" s="84"/>
      <c r="T147" s="85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152</v>
      </c>
      <c r="AU147" s="17" t="s">
        <v>84</v>
      </c>
    </row>
    <row r="148" s="13" customFormat="1">
      <c r="A148" s="13"/>
      <c r="B148" s="235"/>
      <c r="C148" s="236"/>
      <c r="D148" s="231" t="s">
        <v>159</v>
      </c>
      <c r="E148" s="237" t="s">
        <v>1</v>
      </c>
      <c r="F148" s="238" t="s">
        <v>403</v>
      </c>
      <c r="G148" s="236"/>
      <c r="H148" s="237" t="s">
        <v>1</v>
      </c>
      <c r="I148" s="236"/>
      <c r="J148" s="236"/>
      <c r="K148" s="236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159</v>
      </c>
      <c r="AU148" s="243" t="s">
        <v>84</v>
      </c>
      <c r="AV148" s="13" t="s">
        <v>82</v>
      </c>
      <c r="AW148" s="13" t="s">
        <v>32</v>
      </c>
      <c r="AX148" s="13" t="s">
        <v>75</v>
      </c>
      <c r="AY148" s="243" t="s">
        <v>143</v>
      </c>
    </row>
    <row r="149" s="14" customFormat="1">
      <c r="A149" s="14"/>
      <c r="B149" s="244"/>
      <c r="C149" s="245"/>
      <c r="D149" s="231" t="s">
        <v>159</v>
      </c>
      <c r="E149" s="246" t="s">
        <v>1</v>
      </c>
      <c r="F149" s="247" t="s">
        <v>404</v>
      </c>
      <c r="G149" s="245"/>
      <c r="H149" s="248">
        <v>6.75</v>
      </c>
      <c r="I149" s="245"/>
      <c r="J149" s="245"/>
      <c r="K149" s="245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159</v>
      </c>
      <c r="AU149" s="253" t="s">
        <v>84</v>
      </c>
      <c r="AV149" s="14" t="s">
        <v>84</v>
      </c>
      <c r="AW149" s="14" t="s">
        <v>32</v>
      </c>
      <c r="AX149" s="14" t="s">
        <v>75</v>
      </c>
      <c r="AY149" s="253" t="s">
        <v>143</v>
      </c>
    </row>
    <row r="150" s="15" customFormat="1">
      <c r="A150" s="15"/>
      <c r="B150" s="254"/>
      <c r="C150" s="255"/>
      <c r="D150" s="231" t="s">
        <v>159</v>
      </c>
      <c r="E150" s="256" t="s">
        <v>364</v>
      </c>
      <c r="F150" s="257" t="s">
        <v>163</v>
      </c>
      <c r="G150" s="255"/>
      <c r="H150" s="258">
        <v>6.75</v>
      </c>
      <c r="I150" s="255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159</v>
      </c>
      <c r="AU150" s="263" t="s">
        <v>84</v>
      </c>
      <c r="AV150" s="15" t="s">
        <v>150</v>
      </c>
      <c r="AW150" s="15" t="s">
        <v>32</v>
      </c>
      <c r="AX150" s="15" t="s">
        <v>82</v>
      </c>
      <c r="AY150" s="263" t="s">
        <v>143</v>
      </c>
    </row>
    <row r="151" s="2" customFormat="1" ht="21.75" customHeight="1">
      <c r="A151" s="32"/>
      <c r="B151" s="33"/>
      <c r="C151" s="219" t="s">
        <v>184</v>
      </c>
      <c r="D151" s="219" t="s">
        <v>145</v>
      </c>
      <c r="E151" s="220" t="s">
        <v>405</v>
      </c>
      <c r="F151" s="221" t="s">
        <v>406</v>
      </c>
      <c r="G151" s="222" t="s">
        <v>109</v>
      </c>
      <c r="H151" s="223">
        <v>57</v>
      </c>
      <c r="I151" s="224">
        <v>89.299999999999997</v>
      </c>
      <c r="J151" s="224">
        <f>ROUND(I151*H151,2)</f>
        <v>5090.1000000000004</v>
      </c>
      <c r="K151" s="221" t="s">
        <v>156</v>
      </c>
      <c r="L151" s="38"/>
      <c r="M151" s="225" t="s">
        <v>1</v>
      </c>
      <c r="N151" s="226" t="s">
        <v>40</v>
      </c>
      <c r="O151" s="227">
        <v>0.043999999999999997</v>
      </c>
      <c r="P151" s="227">
        <f>O151*H151</f>
        <v>2.508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9" t="s">
        <v>150</v>
      </c>
      <c r="AT151" s="229" t="s">
        <v>145</v>
      </c>
      <c r="AU151" s="229" t="s">
        <v>84</v>
      </c>
      <c r="AY151" s="17" t="s">
        <v>143</v>
      </c>
      <c r="BE151" s="230">
        <f>IF(N151="základní",J151,0)</f>
        <v>5090.1000000000004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82</v>
      </c>
      <c r="BK151" s="230">
        <f>ROUND(I151*H151,2)</f>
        <v>5090.1000000000004</v>
      </c>
      <c r="BL151" s="17" t="s">
        <v>150</v>
      </c>
      <c r="BM151" s="229" t="s">
        <v>407</v>
      </c>
    </row>
    <row r="152" s="2" customFormat="1">
      <c r="A152" s="32"/>
      <c r="B152" s="33"/>
      <c r="C152" s="34"/>
      <c r="D152" s="231" t="s">
        <v>152</v>
      </c>
      <c r="E152" s="34"/>
      <c r="F152" s="232" t="s">
        <v>408</v>
      </c>
      <c r="G152" s="34"/>
      <c r="H152" s="34"/>
      <c r="I152" s="34"/>
      <c r="J152" s="34"/>
      <c r="K152" s="34"/>
      <c r="L152" s="38"/>
      <c r="M152" s="233"/>
      <c r="N152" s="234"/>
      <c r="O152" s="84"/>
      <c r="P152" s="84"/>
      <c r="Q152" s="84"/>
      <c r="R152" s="84"/>
      <c r="S152" s="84"/>
      <c r="T152" s="85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152</v>
      </c>
      <c r="AU152" s="17" t="s">
        <v>84</v>
      </c>
    </row>
    <row r="153" s="13" customFormat="1">
      <c r="A153" s="13"/>
      <c r="B153" s="235"/>
      <c r="C153" s="236"/>
      <c r="D153" s="231" t="s">
        <v>159</v>
      </c>
      <c r="E153" s="237" t="s">
        <v>1</v>
      </c>
      <c r="F153" s="238" t="s">
        <v>409</v>
      </c>
      <c r="G153" s="236"/>
      <c r="H153" s="237" t="s">
        <v>1</v>
      </c>
      <c r="I153" s="236"/>
      <c r="J153" s="236"/>
      <c r="K153" s="236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159</v>
      </c>
      <c r="AU153" s="243" t="s">
        <v>84</v>
      </c>
      <c r="AV153" s="13" t="s">
        <v>82</v>
      </c>
      <c r="AW153" s="13" t="s">
        <v>32</v>
      </c>
      <c r="AX153" s="13" t="s">
        <v>75</v>
      </c>
      <c r="AY153" s="243" t="s">
        <v>143</v>
      </c>
    </row>
    <row r="154" s="14" customFormat="1">
      <c r="A154" s="14"/>
      <c r="B154" s="244"/>
      <c r="C154" s="245"/>
      <c r="D154" s="231" t="s">
        <v>159</v>
      </c>
      <c r="E154" s="246" t="s">
        <v>1</v>
      </c>
      <c r="F154" s="247" t="s">
        <v>410</v>
      </c>
      <c r="G154" s="245"/>
      <c r="H154" s="248">
        <v>57</v>
      </c>
      <c r="I154" s="245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159</v>
      </c>
      <c r="AU154" s="253" t="s">
        <v>84</v>
      </c>
      <c r="AV154" s="14" t="s">
        <v>84</v>
      </c>
      <c r="AW154" s="14" t="s">
        <v>32</v>
      </c>
      <c r="AX154" s="14" t="s">
        <v>82</v>
      </c>
      <c r="AY154" s="253" t="s">
        <v>143</v>
      </c>
    </row>
    <row r="155" s="2" customFormat="1" ht="21.75" customHeight="1">
      <c r="A155" s="32"/>
      <c r="B155" s="33"/>
      <c r="C155" s="219" t="s">
        <v>189</v>
      </c>
      <c r="D155" s="219" t="s">
        <v>145</v>
      </c>
      <c r="E155" s="220" t="s">
        <v>171</v>
      </c>
      <c r="F155" s="221" t="s">
        <v>172</v>
      </c>
      <c r="G155" s="222" t="s">
        <v>109</v>
      </c>
      <c r="H155" s="223">
        <v>184.65000000000001</v>
      </c>
      <c r="I155" s="224">
        <v>302</v>
      </c>
      <c r="J155" s="224">
        <f>ROUND(I155*H155,2)</f>
        <v>55764.300000000003</v>
      </c>
      <c r="K155" s="221" t="s">
        <v>156</v>
      </c>
      <c r="L155" s="38"/>
      <c r="M155" s="225" t="s">
        <v>1</v>
      </c>
      <c r="N155" s="226" t="s">
        <v>40</v>
      </c>
      <c r="O155" s="227">
        <v>0.086999999999999994</v>
      </c>
      <c r="P155" s="227">
        <f>O155*H155</f>
        <v>16.064550000000001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29" t="s">
        <v>150</v>
      </c>
      <c r="AT155" s="229" t="s">
        <v>145</v>
      </c>
      <c r="AU155" s="229" t="s">
        <v>84</v>
      </c>
      <c r="AY155" s="17" t="s">
        <v>143</v>
      </c>
      <c r="BE155" s="230">
        <f>IF(N155="základní",J155,0)</f>
        <v>55764.300000000003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82</v>
      </c>
      <c r="BK155" s="230">
        <f>ROUND(I155*H155,2)</f>
        <v>55764.300000000003</v>
      </c>
      <c r="BL155" s="17" t="s">
        <v>150</v>
      </c>
      <c r="BM155" s="229" t="s">
        <v>411</v>
      </c>
    </row>
    <row r="156" s="2" customFormat="1">
      <c r="A156" s="32"/>
      <c r="B156" s="33"/>
      <c r="C156" s="34"/>
      <c r="D156" s="231" t="s">
        <v>152</v>
      </c>
      <c r="E156" s="34"/>
      <c r="F156" s="232" t="s">
        <v>174</v>
      </c>
      <c r="G156" s="34"/>
      <c r="H156" s="34"/>
      <c r="I156" s="34"/>
      <c r="J156" s="34"/>
      <c r="K156" s="34"/>
      <c r="L156" s="38"/>
      <c r="M156" s="233"/>
      <c r="N156" s="234"/>
      <c r="O156" s="84"/>
      <c r="P156" s="84"/>
      <c r="Q156" s="84"/>
      <c r="R156" s="84"/>
      <c r="S156" s="84"/>
      <c r="T156" s="85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152</v>
      </c>
      <c r="AU156" s="17" t="s">
        <v>84</v>
      </c>
    </row>
    <row r="157" s="13" customFormat="1">
      <c r="A157" s="13"/>
      <c r="B157" s="235"/>
      <c r="C157" s="236"/>
      <c r="D157" s="231" t="s">
        <v>159</v>
      </c>
      <c r="E157" s="237" t="s">
        <v>1</v>
      </c>
      <c r="F157" s="238" t="s">
        <v>175</v>
      </c>
      <c r="G157" s="236"/>
      <c r="H157" s="237" t="s">
        <v>1</v>
      </c>
      <c r="I157" s="236"/>
      <c r="J157" s="236"/>
      <c r="K157" s="236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159</v>
      </c>
      <c r="AU157" s="243" t="s">
        <v>84</v>
      </c>
      <c r="AV157" s="13" t="s">
        <v>82</v>
      </c>
      <c r="AW157" s="13" t="s">
        <v>32</v>
      </c>
      <c r="AX157" s="13" t="s">
        <v>75</v>
      </c>
      <c r="AY157" s="243" t="s">
        <v>143</v>
      </c>
    </row>
    <row r="158" s="14" customFormat="1">
      <c r="A158" s="14"/>
      <c r="B158" s="244"/>
      <c r="C158" s="245"/>
      <c r="D158" s="231" t="s">
        <v>159</v>
      </c>
      <c r="E158" s="246" t="s">
        <v>1</v>
      </c>
      <c r="F158" s="247" t="s">
        <v>412</v>
      </c>
      <c r="G158" s="245"/>
      <c r="H158" s="248">
        <v>184.65000000000001</v>
      </c>
      <c r="I158" s="245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159</v>
      </c>
      <c r="AU158" s="253" t="s">
        <v>84</v>
      </c>
      <c r="AV158" s="14" t="s">
        <v>84</v>
      </c>
      <c r="AW158" s="14" t="s">
        <v>32</v>
      </c>
      <c r="AX158" s="14" t="s">
        <v>75</v>
      </c>
      <c r="AY158" s="253" t="s">
        <v>143</v>
      </c>
    </row>
    <row r="159" s="15" customFormat="1">
      <c r="A159" s="15"/>
      <c r="B159" s="254"/>
      <c r="C159" s="255"/>
      <c r="D159" s="231" t="s">
        <v>159</v>
      </c>
      <c r="E159" s="256" t="s">
        <v>1</v>
      </c>
      <c r="F159" s="257" t="s">
        <v>163</v>
      </c>
      <c r="G159" s="255"/>
      <c r="H159" s="258">
        <v>184.65000000000001</v>
      </c>
      <c r="I159" s="255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159</v>
      </c>
      <c r="AU159" s="263" t="s">
        <v>84</v>
      </c>
      <c r="AV159" s="15" t="s">
        <v>150</v>
      </c>
      <c r="AW159" s="15" t="s">
        <v>32</v>
      </c>
      <c r="AX159" s="15" t="s">
        <v>82</v>
      </c>
      <c r="AY159" s="263" t="s">
        <v>143</v>
      </c>
    </row>
    <row r="160" s="2" customFormat="1" ht="24.15" customHeight="1">
      <c r="A160" s="32"/>
      <c r="B160" s="33"/>
      <c r="C160" s="219" t="s">
        <v>194</v>
      </c>
      <c r="D160" s="219" t="s">
        <v>145</v>
      </c>
      <c r="E160" s="220" t="s">
        <v>178</v>
      </c>
      <c r="F160" s="221" t="s">
        <v>179</v>
      </c>
      <c r="G160" s="222" t="s">
        <v>109</v>
      </c>
      <c r="H160" s="223">
        <v>2769.75</v>
      </c>
      <c r="I160" s="224">
        <v>22.5</v>
      </c>
      <c r="J160" s="224">
        <f>ROUND(I160*H160,2)</f>
        <v>62319.379999999997</v>
      </c>
      <c r="K160" s="221" t="s">
        <v>156</v>
      </c>
      <c r="L160" s="38"/>
      <c r="M160" s="225" t="s">
        <v>1</v>
      </c>
      <c r="N160" s="226" t="s">
        <v>40</v>
      </c>
      <c r="O160" s="227">
        <v>0.0050000000000000001</v>
      </c>
      <c r="P160" s="227">
        <f>O160*H160</f>
        <v>13.848750000000001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9" t="s">
        <v>150</v>
      </c>
      <c r="AT160" s="229" t="s">
        <v>145</v>
      </c>
      <c r="AU160" s="229" t="s">
        <v>84</v>
      </c>
      <c r="AY160" s="17" t="s">
        <v>143</v>
      </c>
      <c r="BE160" s="230">
        <f>IF(N160="základní",J160,0)</f>
        <v>62319.379999999997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82</v>
      </c>
      <c r="BK160" s="230">
        <f>ROUND(I160*H160,2)</f>
        <v>62319.379999999997</v>
      </c>
      <c r="BL160" s="17" t="s">
        <v>150</v>
      </c>
      <c r="BM160" s="229" t="s">
        <v>413</v>
      </c>
    </row>
    <row r="161" s="2" customFormat="1">
      <c r="A161" s="32"/>
      <c r="B161" s="33"/>
      <c r="C161" s="34"/>
      <c r="D161" s="231" t="s">
        <v>152</v>
      </c>
      <c r="E161" s="34"/>
      <c r="F161" s="232" t="s">
        <v>181</v>
      </c>
      <c r="G161" s="34"/>
      <c r="H161" s="34"/>
      <c r="I161" s="34"/>
      <c r="J161" s="34"/>
      <c r="K161" s="34"/>
      <c r="L161" s="38"/>
      <c r="M161" s="233"/>
      <c r="N161" s="234"/>
      <c r="O161" s="84"/>
      <c r="P161" s="84"/>
      <c r="Q161" s="84"/>
      <c r="R161" s="84"/>
      <c r="S161" s="84"/>
      <c r="T161" s="85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152</v>
      </c>
      <c r="AU161" s="17" t="s">
        <v>84</v>
      </c>
    </row>
    <row r="162" s="13" customFormat="1">
      <c r="A162" s="13"/>
      <c r="B162" s="235"/>
      <c r="C162" s="236"/>
      <c r="D162" s="231" t="s">
        <v>159</v>
      </c>
      <c r="E162" s="237" t="s">
        <v>1</v>
      </c>
      <c r="F162" s="238" t="s">
        <v>414</v>
      </c>
      <c r="G162" s="236"/>
      <c r="H162" s="237" t="s">
        <v>1</v>
      </c>
      <c r="I162" s="236"/>
      <c r="J162" s="236"/>
      <c r="K162" s="236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159</v>
      </c>
      <c r="AU162" s="243" t="s">
        <v>84</v>
      </c>
      <c r="AV162" s="13" t="s">
        <v>82</v>
      </c>
      <c r="AW162" s="13" t="s">
        <v>32</v>
      </c>
      <c r="AX162" s="13" t="s">
        <v>75</v>
      </c>
      <c r="AY162" s="243" t="s">
        <v>143</v>
      </c>
    </row>
    <row r="163" s="14" customFormat="1">
      <c r="A163" s="14"/>
      <c r="B163" s="244"/>
      <c r="C163" s="245"/>
      <c r="D163" s="231" t="s">
        <v>159</v>
      </c>
      <c r="E163" s="246" t="s">
        <v>1</v>
      </c>
      <c r="F163" s="247" t="s">
        <v>412</v>
      </c>
      <c r="G163" s="245"/>
      <c r="H163" s="248">
        <v>184.65000000000001</v>
      </c>
      <c r="I163" s="245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159</v>
      </c>
      <c r="AU163" s="253" t="s">
        <v>84</v>
      </c>
      <c r="AV163" s="14" t="s">
        <v>84</v>
      </c>
      <c r="AW163" s="14" t="s">
        <v>32</v>
      </c>
      <c r="AX163" s="14" t="s">
        <v>75</v>
      </c>
      <c r="AY163" s="253" t="s">
        <v>143</v>
      </c>
    </row>
    <row r="164" s="15" customFormat="1">
      <c r="A164" s="15"/>
      <c r="B164" s="254"/>
      <c r="C164" s="255"/>
      <c r="D164" s="231" t="s">
        <v>159</v>
      </c>
      <c r="E164" s="256" t="s">
        <v>1</v>
      </c>
      <c r="F164" s="257" t="s">
        <v>163</v>
      </c>
      <c r="G164" s="255"/>
      <c r="H164" s="258">
        <v>184.65000000000001</v>
      </c>
      <c r="I164" s="255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159</v>
      </c>
      <c r="AU164" s="263" t="s">
        <v>84</v>
      </c>
      <c r="AV164" s="15" t="s">
        <v>150</v>
      </c>
      <c r="AW164" s="15" t="s">
        <v>32</v>
      </c>
      <c r="AX164" s="15" t="s">
        <v>75</v>
      </c>
      <c r="AY164" s="263" t="s">
        <v>143</v>
      </c>
    </row>
    <row r="165" s="14" customFormat="1">
      <c r="A165" s="14"/>
      <c r="B165" s="244"/>
      <c r="C165" s="245"/>
      <c r="D165" s="231" t="s">
        <v>159</v>
      </c>
      <c r="E165" s="246" t="s">
        <v>1</v>
      </c>
      <c r="F165" s="247" t="s">
        <v>415</v>
      </c>
      <c r="G165" s="245"/>
      <c r="H165" s="248">
        <v>2769.75</v>
      </c>
      <c r="I165" s="245"/>
      <c r="J165" s="245"/>
      <c r="K165" s="245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159</v>
      </c>
      <c r="AU165" s="253" t="s">
        <v>84</v>
      </c>
      <c r="AV165" s="14" t="s">
        <v>84</v>
      </c>
      <c r="AW165" s="14" t="s">
        <v>32</v>
      </c>
      <c r="AX165" s="14" t="s">
        <v>82</v>
      </c>
      <c r="AY165" s="253" t="s">
        <v>143</v>
      </c>
    </row>
    <row r="166" s="2" customFormat="1" ht="16.5" customHeight="1">
      <c r="A166" s="32"/>
      <c r="B166" s="33"/>
      <c r="C166" s="219" t="s">
        <v>199</v>
      </c>
      <c r="D166" s="219" t="s">
        <v>145</v>
      </c>
      <c r="E166" s="220" t="s">
        <v>416</v>
      </c>
      <c r="F166" s="221" t="s">
        <v>417</v>
      </c>
      <c r="G166" s="222" t="s">
        <v>109</v>
      </c>
      <c r="H166" s="223">
        <v>28.5</v>
      </c>
      <c r="I166" s="224">
        <v>159</v>
      </c>
      <c r="J166" s="224">
        <f>ROUND(I166*H166,2)</f>
        <v>4531.5</v>
      </c>
      <c r="K166" s="221" t="s">
        <v>156</v>
      </c>
      <c r="L166" s="38"/>
      <c r="M166" s="225" t="s">
        <v>1</v>
      </c>
      <c r="N166" s="226" t="s">
        <v>40</v>
      </c>
      <c r="O166" s="227">
        <v>0.32800000000000001</v>
      </c>
      <c r="P166" s="227">
        <f>O166*H166</f>
        <v>9.3480000000000008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29" t="s">
        <v>150</v>
      </c>
      <c r="AT166" s="229" t="s">
        <v>145</v>
      </c>
      <c r="AU166" s="229" t="s">
        <v>84</v>
      </c>
      <c r="AY166" s="17" t="s">
        <v>143</v>
      </c>
      <c r="BE166" s="230">
        <f>IF(N166="základní",J166,0)</f>
        <v>4531.5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82</v>
      </c>
      <c r="BK166" s="230">
        <f>ROUND(I166*H166,2)</f>
        <v>4531.5</v>
      </c>
      <c r="BL166" s="17" t="s">
        <v>150</v>
      </c>
      <c r="BM166" s="229" t="s">
        <v>418</v>
      </c>
    </row>
    <row r="167" s="2" customFormat="1">
      <c r="A167" s="32"/>
      <c r="B167" s="33"/>
      <c r="C167" s="34"/>
      <c r="D167" s="231" t="s">
        <v>152</v>
      </c>
      <c r="E167" s="34"/>
      <c r="F167" s="232" t="s">
        <v>419</v>
      </c>
      <c r="G167" s="34"/>
      <c r="H167" s="34"/>
      <c r="I167" s="34"/>
      <c r="J167" s="34"/>
      <c r="K167" s="34"/>
      <c r="L167" s="38"/>
      <c r="M167" s="233"/>
      <c r="N167" s="234"/>
      <c r="O167" s="84"/>
      <c r="P167" s="84"/>
      <c r="Q167" s="84"/>
      <c r="R167" s="84"/>
      <c r="S167" s="84"/>
      <c r="T167" s="85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152</v>
      </c>
      <c r="AU167" s="17" t="s">
        <v>84</v>
      </c>
    </row>
    <row r="168" s="13" customFormat="1">
      <c r="A168" s="13"/>
      <c r="B168" s="235"/>
      <c r="C168" s="236"/>
      <c r="D168" s="231" t="s">
        <v>159</v>
      </c>
      <c r="E168" s="237" t="s">
        <v>1</v>
      </c>
      <c r="F168" s="238" t="s">
        <v>397</v>
      </c>
      <c r="G168" s="236"/>
      <c r="H168" s="237" t="s">
        <v>1</v>
      </c>
      <c r="I168" s="236"/>
      <c r="J168" s="236"/>
      <c r="K168" s="236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159</v>
      </c>
      <c r="AU168" s="243" t="s">
        <v>84</v>
      </c>
      <c r="AV168" s="13" t="s">
        <v>82</v>
      </c>
      <c r="AW168" s="13" t="s">
        <v>32</v>
      </c>
      <c r="AX168" s="13" t="s">
        <v>75</v>
      </c>
      <c r="AY168" s="243" t="s">
        <v>143</v>
      </c>
    </row>
    <row r="169" s="14" customFormat="1">
      <c r="A169" s="14"/>
      <c r="B169" s="244"/>
      <c r="C169" s="245"/>
      <c r="D169" s="231" t="s">
        <v>159</v>
      </c>
      <c r="E169" s="246" t="s">
        <v>1</v>
      </c>
      <c r="F169" s="247" t="s">
        <v>420</v>
      </c>
      <c r="G169" s="245"/>
      <c r="H169" s="248">
        <v>28.5</v>
      </c>
      <c r="I169" s="245"/>
      <c r="J169" s="245"/>
      <c r="K169" s="245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159</v>
      </c>
      <c r="AU169" s="253" t="s">
        <v>84</v>
      </c>
      <c r="AV169" s="14" t="s">
        <v>84</v>
      </c>
      <c r="AW169" s="14" t="s">
        <v>32</v>
      </c>
      <c r="AX169" s="14" t="s">
        <v>75</v>
      </c>
      <c r="AY169" s="253" t="s">
        <v>143</v>
      </c>
    </row>
    <row r="170" s="15" customFormat="1">
      <c r="A170" s="15"/>
      <c r="B170" s="254"/>
      <c r="C170" s="255"/>
      <c r="D170" s="231" t="s">
        <v>159</v>
      </c>
      <c r="E170" s="256" t="s">
        <v>366</v>
      </c>
      <c r="F170" s="257" t="s">
        <v>163</v>
      </c>
      <c r="G170" s="255"/>
      <c r="H170" s="258">
        <v>28.5</v>
      </c>
      <c r="I170" s="255"/>
      <c r="J170" s="255"/>
      <c r="K170" s="255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159</v>
      </c>
      <c r="AU170" s="263" t="s">
        <v>84</v>
      </c>
      <c r="AV170" s="15" t="s">
        <v>150</v>
      </c>
      <c r="AW170" s="15" t="s">
        <v>32</v>
      </c>
      <c r="AX170" s="15" t="s">
        <v>82</v>
      </c>
      <c r="AY170" s="263" t="s">
        <v>143</v>
      </c>
    </row>
    <row r="171" s="2" customFormat="1" ht="16.5" customHeight="1">
      <c r="A171" s="32"/>
      <c r="B171" s="33"/>
      <c r="C171" s="219" t="s">
        <v>207</v>
      </c>
      <c r="D171" s="219" t="s">
        <v>145</v>
      </c>
      <c r="E171" s="220" t="s">
        <v>200</v>
      </c>
      <c r="F171" s="221" t="s">
        <v>201</v>
      </c>
      <c r="G171" s="222" t="s">
        <v>202</v>
      </c>
      <c r="H171" s="223">
        <v>161</v>
      </c>
      <c r="I171" s="224">
        <v>26.199999999999999</v>
      </c>
      <c r="J171" s="224">
        <f>ROUND(I171*H171,2)</f>
        <v>4218.1999999999998</v>
      </c>
      <c r="K171" s="221" t="s">
        <v>156</v>
      </c>
      <c r="L171" s="38"/>
      <c r="M171" s="225" t="s">
        <v>1</v>
      </c>
      <c r="N171" s="226" t="s">
        <v>40</v>
      </c>
      <c r="O171" s="227">
        <v>0.025000000000000001</v>
      </c>
      <c r="P171" s="227">
        <f>O171*H171</f>
        <v>4.0250000000000004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29" t="s">
        <v>150</v>
      </c>
      <c r="AT171" s="229" t="s">
        <v>145</v>
      </c>
      <c r="AU171" s="229" t="s">
        <v>84</v>
      </c>
      <c r="AY171" s="17" t="s">
        <v>143</v>
      </c>
      <c r="BE171" s="230">
        <f>IF(N171="základní",J171,0)</f>
        <v>4218.1999999999998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82</v>
      </c>
      <c r="BK171" s="230">
        <f>ROUND(I171*H171,2)</f>
        <v>4218.1999999999998</v>
      </c>
      <c r="BL171" s="17" t="s">
        <v>150</v>
      </c>
      <c r="BM171" s="229" t="s">
        <v>421</v>
      </c>
    </row>
    <row r="172" s="2" customFormat="1">
      <c r="A172" s="32"/>
      <c r="B172" s="33"/>
      <c r="C172" s="34"/>
      <c r="D172" s="231" t="s">
        <v>152</v>
      </c>
      <c r="E172" s="34"/>
      <c r="F172" s="232" t="s">
        <v>204</v>
      </c>
      <c r="G172" s="34"/>
      <c r="H172" s="34"/>
      <c r="I172" s="34"/>
      <c r="J172" s="34"/>
      <c r="K172" s="34"/>
      <c r="L172" s="38"/>
      <c r="M172" s="233"/>
      <c r="N172" s="234"/>
      <c r="O172" s="84"/>
      <c r="P172" s="84"/>
      <c r="Q172" s="84"/>
      <c r="R172" s="84"/>
      <c r="S172" s="84"/>
      <c r="T172" s="85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152</v>
      </c>
      <c r="AU172" s="17" t="s">
        <v>84</v>
      </c>
    </row>
    <row r="173" s="13" customFormat="1">
      <c r="A173" s="13"/>
      <c r="B173" s="235"/>
      <c r="C173" s="236"/>
      <c r="D173" s="231" t="s">
        <v>159</v>
      </c>
      <c r="E173" s="237" t="s">
        <v>1</v>
      </c>
      <c r="F173" s="238" t="s">
        <v>393</v>
      </c>
      <c r="G173" s="236"/>
      <c r="H173" s="237" t="s">
        <v>1</v>
      </c>
      <c r="I173" s="236"/>
      <c r="J173" s="236"/>
      <c r="K173" s="236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159</v>
      </c>
      <c r="AU173" s="243" t="s">
        <v>84</v>
      </c>
      <c r="AV173" s="13" t="s">
        <v>82</v>
      </c>
      <c r="AW173" s="13" t="s">
        <v>32</v>
      </c>
      <c r="AX173" s="13" t="s">
        <v>75</v>
      </c>
      <c r="AY173" s="243" t="s">
        <v>143</v>
      </c>
    </row>
    <row r="174" s="14" customFormat="1">
      <c r="A174" s="14"/>
      <c r="B174" s="244"/>
      <c r="C174" s="245"/>
      <c r="D174" s="231" t="s">
        <v>159</v>
      </c>
      <c r="E174" s="246" t="s">
        <v>1</v>
      </c>
      <c r="F174" s="247" t="s">
        <v>422</v>
      </c>
      <c r="G174" s="245"/>
      <c r="H174" s="248">
        <v>152</v>
      </c>
      <c r="I174" s="245"/>
      <c r="J174" s="245"/>
      <c r="K174" s="245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159</v>
      </c>
      <c r="AU174" s="253" t="s">
        <v>84</v>
      </c>
      <c r="AV174" s="14" t="s">
        <v>84</v>
      </c>
      <c r="AW174" s="14" t="s">
        <v>32</v>
      </c>
      <c r="AX174" s="14" t="s">
        <v>75</v>
      </c>
      <c r="AY174" s="253" t="s">
        <v>143</v>
      </c>
    </row>
    <row r="175" s="13" customFormat="1">
      <c r="A175" s="13"/>
      <c r="B175" s="235"/>
      <c r="C175" s="236"/>
      <c r="D175" s="231" t="s">
        <v>159</v>
      </c>
      <c r="E175" s="237" t="s">
        <v>1</v>
      </c>
      <c r="F175" s="238" t="s">
        <v>423</v>
      </c>
      <c r="G175" s="236"/>
      <c r="H175" s="237" t="s">
        <v>1</v>
      </c>
      <c r="I175" s="236"/>
      <c r="J175" s="236"/>
      <c r="K175" s="236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159</v>
      </c>
      <c r="AU175" s="243" t="s">
        <v>84</v>
      </c>
      <c r="AV175" s="13" t="s">
        <v>82</v>
      </c>
      <c r="AW175" s="13" t="s">
        <v>32</v>
      </c>
      <c r="AX175" s="13" t="s">
        <v>75</v>
      </c>
      <c r="AY175" s="243" t="s">
        <v>143</v>
      </c>
    </row>
    <row r="176" s="14" customFormat="1">
      <c r="A176" s="14"/>
      <c r="B176" s="244"/>
      <c r="C176" s="245"/>
      <c r="D176" s="231" t="s">
        <v>159</v>
      </c>
      <c r="E176" s="246" t="s">
        <v>1</v>
      </c>
      <c r="F176" s="247" t="s">
        <v>424</v>
      </c>
      <c r="G176" s="245"/>
      <c r="H176" s="248">
        <v>9</v>
      </c>
      <c r="I176" s="245"/>
      <c r="J176" s="245"/>
      <c r="K176" s="245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159</v>
      </c>
      <c r="AU176" s="253" t="s">
        <v>84</v>
      </c>
      <c r="AV176" s="14" t="s">
        <v>84</v>
      </c>
      <c r="AW176" s="14" t="s">
        <v>32</v>
      </c>
      <c r="AX176" s="14" t="s">
        <v>75</v>
      </c>
      <c r="AY176" s="253" t="s">
        <v>143</v>
      </c>
    </row>
    <row r="177" s="15" customFormat="1">
      <c r="A177" s="15"/>
      <c r="B177" s="254"/>
      <c r="C177" s="255"/>
      <c r="D177" s="231" t="s">
        <v>159</v>
      </c>
      <c r="E177" s="256" t="s">
        <v>1</v>
      </c>
      <c r="F177" s="257" t="s">
        <v>163</v>
      </c>
      <c r="G177" s="255"/>
      <c r="H177" s="258">
        <v>161</v>
      </c>
      <c r="I177" s="255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159</v>
      </c>
      <c r="AU177" s="263" t="s">
        <v>84</v>
      </c>
      <c r="AV177" s="15" t="s">
        <v>150</v>
      </c>
      <c r="AW177" s="15" t="s">
        <v>32</v>
      </c>
      <c r="AX177" s="15" t="s">
        <v>82</v>
      </c>
      <c r="AY177" s="263" t="s">
        <v>143</v>
      </c>
    </row>
    <row r="178" s="2" customFormat="1" ht="16.5" customHeight="1">
      <c r="A178" s="32"/>
      <c r="B178" s="33"/>
      <c r="C178" s="219" t="s">
        <v>214</v>
      </c>
      <c r="D178" s="219" t="s">
        <v>145</v>
      </c>
      <c r="E178" s="220" t="s">
        <v>208</v>
      </c>
      <c r="F178" s="221" t="s">
        <v>209</v>
      </c>
      <c r="G178" s="222" t="s">
        <v>202</v>
      </c>
      <c r="H178" s="223">
        <v>29.800000000000001</v>
      </c>
      <c r="I178" s="224">
        <v>84.799999999999997</v>
      </c>
      <c r="J178" s="224">
        <f>ROUND(I178*H178,2)</f>
        <v>2527.04</v>
      </c>
      <c r="K178" s="221" t="s">
        <v>156</v>
      </c>
      <c r="L178" s="38"/>
      <c r="M178" s="225" t="s">
        <v>1</v>
      </c>
      <c r="N178" s="226" t="s">
        <v>40</v>
      </c>
      <c r="O178" s="227">
        <v>0.080000000000000002</v>
      </c>
      <c r="P178" s="227">
        <f>O178*H178</f>
        <v>2.3839999999999999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29" t="s">
        <v>150</v>
      </c>
      <c r="AT178" s="229" t="s">
        <v>145</v>
      </c>
      <c r="AU178" s="229" t="s">
        <v>84</v>
      </c>
      <c r="AY178" s="17" t="s">
        <v>143</v>
      </c>
      <c r="BE178" s="230">
        <f>IF(N178="základní",J178,0)</f>
        <v>2527.04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82</v>
      </c>
      <c r="BK178" s="230">
        <f>ROUND(I178*H178,2)</f>
        <v>2527.04</v>
      </c>
      <c r="BL178" s="17" t="s">
        <v>150</v>
      </c>
      <c r="BM178" s="229" t="s">
        <v>425</v>
      </c>
    </row>
    <row r="179" s="2" customFormat="1">
      <c r="A179" s="32"/>
      <c r="B179" s="33"/>
      <c r="C179" s="34"/>
      <c r="D179" s="231" t="s">
        <v>152</v>
      </c>
      <c r="E179" s="34"/>
      <c r="F179" s="232" t="s">
        <v>211</v>
      </c>
      <c r="G179" s="34"/>
      <c r="H179" s="34"/>
      <c r="I179" s="34"/>
      <c r="J179" s="34"/>
      <c r="K179" s="34"/>
      <c r="L179" s="38"/>
      <c r="M179" s="233"/>
      <c r="N179" s="234"/>
      <c r="O179" s="84"/>
      <c r="P179" s="84"/>
      <c r="Q179" s="84"/>
      <c r="R179" s="84"/>
      <c r="S179" s="84"/>
      <c r="T179" s="85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152</v>
      </c>
      <c r="AU179" s="17" t="s">
        <v>84</v>
      </c>
    </row>
    <row r="180" s="13" customFormat="1">
      <c r="A180" s="13"/>
      <c r="B180" s="235"/>
      <c r="C180" s="236"/>
      <c r="D180" s="231" t="s">
        <v>159</v>
      </c>
      <c r="E180" s="237" t="s">
        <v>1</v>
      </c>
      <c r="F180" s="238" t="s">
        <v>426</v>
      </c>
      <c r="G180" s="236"/>
      <c r="H180" s="237" t="s">
        <v>1</v>
      </c>
      <c r="I180" s="236"/>
      <c r="J180" s="236"/>
      <c r="K180" s="236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159</v>
      </c>
      <c r="AU180" s="243" t="s">
        <v>84</v>
      </c>
      <c r="AV180" s="13" t="s">
        <v>82</v>
      </c>
      <c r="AW180" s="13" t="s">
        <v>32</v>
      </c>
      <c r="AX180" s="13" t="s">
        <v>75</v>
      </c>
      <c r="AY180" s="243" t="s">
        <v>143</v>
      </c>
    </row>
    <row r="181" s="14" customFormat="1">
      <c r="A181" s="14"/>
      <c r="B181" s="244"/>
      <c r="C181" s="245"/>
      <c r="D181" s="231" t="s">
        <v>159</v>
      </c>
      <c r="E181" s="246" t="s">
        <v>1</v>
      </c>
      <c r="F181" s="247" t="s">
        <v>427</v>
      </c>
      <c r="G181" s="245"/>
      <c r="H181" s="248">
        <v>29.800000000000001</v>
      </c>
      <c r="I181" s="245"/>
      <c r="J181" s="245"/>
      <c r="K181" s="245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159</v>
      </c>
      <c r="AU181" s="253" t="s">
        <v>84</v>
      </c>
      <c r="AV181" s="14" t="s">
        <v>84</v>
      </c>
      <c r="AW181" s="14" t="s">
        <v>32</v>
      </c>
      <c r="AX181" s="14" t="s">
        <v>82</v>
      </c>
      <c r="AY181" s="253" t="s">
        <v>143</v>
      </c>
    </row>
    <row r="182" s="12" customFormat="1" ht="22.8" customHeight="1">
      <c r="A182" s="12"/>
      <c r="B182" s="204"/>
      <c r="C182" s="205"/>
      <c r="D182" s="206" t="s">
        <v>74</v>
      </c>
      <c r="E182" s="217" t="s">
        <v>84</v>
      </c>
      <c r="F182" s="217" t="s">
        <v>428</v>
      </c>
      <c r="G182" s="205"/>
      <c r="H182" s="205"/>
      <c r="I182" s="205"/>
      <c r="J182" s="218">
        <f>BK182</f>
        <v>62876.660000000003</v>
      </c>
      <c r="K182" s="205"/>
      <c r="L182" s="209"/>
      <c r="M182" s="210"/>
      <c r="N182" s="211"/>
      <c r="O182" s="211"/>
      <c r="P182" s="212">
        <f>SUM(P183:P197)</f>
        <v>32.0625</v>
      </c>
      <c r="Q182" s="211"/>
      <c r="R182" s="212">
        <f>SUM(R183:R197)</f>
        <v>23.799282900000001</v>
      </c>
      <c r="S182" s="211"/>
      <c r="T182" s="213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82</v>
      </c>
      <c r="AT182" s="215" t="s">
        <v>74</v>
      </c>
      <c r="AU182" s="215" t="s">
        <v>82</v>
      </c>
      <c r="AY182" s="214" t="s">
        <v>143</v>
      </c>
      <c r="BK182" s="216">
        <f>SUM(BK183:BK197)</f>
        <v>62876.660000000003</v>
      </c>
    </row>
    <row r="183" s="2" customFormat="1" ht="16.5" customHeight="1">
      <c r="A183" s="32"/>
      <c r="B183" s="33"/>
      <c r="C183" s="219" t="s">
        <v>8</v>
      </c>
      <c r="D183" s="219" t="s">
        <v>145</v>
      </c>
      <c r="E183" s="220" t="s">
        <v>429</v>
      </c>
      <c r="F183" s="221" t="s">
        <v>430</v>
      </c>
      <c r="G183" s="222" t="s">
        <v>109</v>
      </c>
      <c r="H183" s="223">
        <v>6.75</v>
      </c>
      <c r="I183" s="224">
        <v>1670</v>
      </c>
      <c r="J183" s="224">
        <f>ROUND(I183*H183,2)</f>
        <v>11272.5</v>
      </c>
      <c r="K183" s="221" t="s">
        <v>156</v>
      </c>
      <c r="L183" s="38"/>
      <c r="M183" s="225" t="s">
        <v>1</v>
      </c>
      <c r="N183" s="226" t="s">
        <v>40</v>
      </c>
      <c r="O183" s="227">
        <v>0.92000000000000004</v>
      </c>
      <c r="P183" s="227">
        <f>O183*H183</f>
        <v>6.21</v>
      </c>
      <c r="Q183" s="227">
        <v>1.665</v>
      </c>
      <c r="R183" s="227">
        <f>Q183*H183</f>
        <v>11.23875</v>
      </c>
      <c r="S183" s="227">
        <v>0</v>
      </c>
      <c r="T183" s="228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29" t="s">
        <v>150</v>
      </c>
      <c r="AT183" s="229" t="s">
        <v>145</v>
      </c>
      <c r="AU183" s="229" t="s">
        <v>84</v>
      </c>
      <c r="AY183" s="17" t="s">
        <v>143</v>
      </c>
      <c r="BE183" s="230">
        <f>IF(N183="základní",J183,0)</f>
        <v>11272.5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82</v>
      </c>
      <c r="BK183" s="230">
        <f>ROUND(I183*H183,2)</f>
        <v>11272.5</v>
      </c>
      <c r="BL183" s="17" t="s">
        <v>150</v>
      </c>
      <c r="BM183" s="229" t="s">
        <v>431</v>
      </c>
    </row>
    <row r="184" s="2" customFormat="1">
      <c r="A184" s="32"/>
      <c r="B184" s="33"/>
      <c r="C184" s="34"/>
      <c r="D184" s="231" t="s">
        <v>152</v>
      </c>
      <c r="E184" s="34"/>
      <c r="F184" s="232" t="s">
        <v>432</v>
      </c>
      <c r="G184" s="34"/>
      <c r="H184" s="34"/>
      <c r="I184" s="34"/>
      <c r="J184" s="34"/>
      <c r="K184" s="34"/>
      <c r="L184" s="38"/>
      <c r="M184" s="233"/>
      <c r="N184" s="234"/>
      <c r="O184" s="84"/>
      <c r="P184" s="84"/>
      <c r="Q184" s="84"/>
      <c r="R184" s="84"/>
      <c r="S184" s="84"/>
      <c r="T184" s="85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152</v>
      </c>
      <c r="AU184" s="17" t="s">
        <v>84</v>
      </c>
    </row>
    <row r="185" s="13" customFormat="1">
      <c r="A185" s="13"/>
      <c r="B185" s="235"/>
      <c r="C185" s="236"/>
      <c r="D185" s="231" t="s">
        <v>159</v>
      </c>
      <c r="E185" s="237" t="s">
        <v>1</v>
      </c>
      <c r="F185" s="238" t="s">
        <v>403</v>
      </c>
      <c r="G185" s="236"/>
      <c r="H185" s="237" t="s">
        <v>1</v>
      </c>
      <c r="I185" s="236"/>
      <c r="J185" s="236"/>
      <c r="K185" s="236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159</v>
      </c>
      <c r="AU185" s="243" t="s">
        <v>84</v>
      </c>
      <c r="AV185" s="13" t="s">
        <v>82</v>
      </c>
      <c r="AW185" s="13" t="s">
        <v>32</v>
      </c>
      <c r="AX185" s="13" t="s">
        <v>75</v>
      </c>
      <c r="AY185" s="243" t="s">
        <v>143</v>
      </c>
    </row>
    <row r="186" s="14" customFormat="1">
      <c r="A186" s="14"/>
      <c r="B186" s="244"/>
      <c r="C186" s="245"/>
      <c r="D186" s="231" t="s">
        <v>159</v>
      </c>
      <c r="E186" s="246" t="s">
        <v>1</v>
      </c>
      <c r="F186" s="247" t="s">
        <v>404</v>
      </c>
      <c r="G186" s="245"/>
      <c r="H186" s="248">
        <v>6.75</v>
      </c>
      <c r="I186" s="245"/>
      <c r="J186" s="245"/>
      <c r="K186" s="245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159</v>
      </c>
      <c r="AU186" s="253" t="s">
        <v>84</v>
      </c>
      <c r="AV186" s="14" t="s">
        <v>84</v>
      </c>
      <c r="AW186" s="14" t="s">
        <v>32</v>
      </c>
      <c r="AX186" s="14" t="s">
        <v>82</v>
      </c>
      <c r="AY186" s="253" t="s">
        <v>143</v>
      </c>
    </row>
    <row r="187" s="2" customFormat="1" ht="16.5" customHeight="1">
      <c r="A187" s="32"/>
      <c r="B187" s="33"/>
      <c r="C187" s="219" t="s">
        <v>227</v>
      </c>
      <c r="D187" s="219" t="s">
        <v>145</v>
      </c>
      <c r="E187" s="220" t="s">
        <v>433</v>
      </c>
      <c r="F187" s="221" t="s">
        <v>434</v>
      </c>
      <c r="G187" s="222" t="s">
        <v>202</v>
      </c>
      <c r="H187" s="223">
        <v>58.5</v>
      </c>
      <c r="I187" s="224">
        <v>37</v>
      </c>
      <c r="J187" s="224">
        <f>ROUND(I187*H187,2)</f>
        <v>2164.5</v>
      </c>
      <c r="K187" s="221" t="s">
        <v>156</v>
      </c>
      <c r="L187" s="38"/>
      <c r="M187" s="225" t="s">
        <v>1</v>
      </c>
      <c r="N187" s="226" t="s">
        <v>40</v>
      </c>
      <c r="O187" s="227">
        <v>0.074999999999999997</v>
      </c>
      <c r="P187" s="227">
        <f>O187*H187</f>
        <v>4.3875000000000002</v>
      </c>
      <c r="Q187" s="227">
        <v>0.00017000000000000001</v>
      </c>
      <c r="R187" s="227">
        <f>Q187*H187</f>
        <v>0.0099450000000000007</v>
      </c>
      <c r="S187" s="227">
        <v>0</v>
      </c>
      <c r="T187" s="22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29" t="s">
        <v>150</v>
      </c>
      <c r="AT187" s="229" t="s">
        <v>145</v>
      </c>
      <c r="AU187" s="229" t="s">
        <v>84</v>
      </c>
      <c r="AY187" s="17" t="s">
        <v>143</v>
      </c>
      <c r="BE187" s="230">
        <f>IF(N187="základní",J187,0)</f>
        <v>2164.5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82</v>
      </c>
      <c r="BK187" s="230">
        <f>ROUND(I187*H187,2)</f>
        <v>2164.5</v>
      </c>
      <c r="BL187" s="17" t="s">
        <v>150</v>
      </c>
      <c r="BM187" s="229" t="s">
        <v>435</v>
      </c>
    </row>
    <row r="188" s="2" customFormat="1">
      <c r="A188" s="32"/>
      <c r="B188" s="33"/>
      <c r="C188" s="34"/>
      <c r="D188" s="231" t="s">
        <v>152</v>
      </c>
      <c r="E188" s="34"/>
      <c r="F188" s="232" t="s">
        <v>436</v>
      </c>
      <c r="G188" s="34"/>
      <c r="H188" s="34"/>
      <c r="I188" s="34"/>
      <c r="J188" s="34"/>
      <c r="K188" s="34"/>
      <c r="L188" s="38"/>
      <c r="M188" s="233"/>
      <c r="N188" s="234"/>
      <c r="O188" s="84"/>
      <c r="P188" s="84"/>
      <c r="Q188" s="84"/>
      <c r="R188" s="84"/>
      <c r="S188" s="84"/>
      <c r="T188" s="85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152</v>
      </c>
      <c r="AU188" s="17" t="s">
        <v>84</v>
      </c>
    </row>
    <row r="189" s="13" customFormat="1">
      <c r="A189" s="13"/>
      <c r="B189" s="235"/>
      <c r="C189" s="236"/>
      <c r="D189" s="231" t="s">
        <v>159</v>
      </c>
      <c r="E189" s="237" t="s">
        <v>1</v>
      </c>
      <c r="F189" s="238" t="s">
        <v>403</v>
      </c>
      <c r="G189" s="236"/>
      <c r="H189" s="237" t="s">
        <v>1</v>
      </c>
      <c r="I189" s="236"/>
      <c r="J189" s="236"/>
      <c r="K189" s="236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159</v>
      </c>
      <c r="AU189" s="243" t="s">
        <v>84</v>
      </c>
      <c r="AV189" s="13" t="s">
        <v>82</v>
      </c>
      <c r="AW189" s="13" t="s">
        <v>32</v>
      </c>
      <c r="AX189" s="13" t="s">
        <v>75</v>
      </c>
      <c r="AY189" s="243" t="s">
        <v>143</v>
      </c>
    </row>
    <row r="190" s="14" customFormat="1">
      <c r="A190" s="14"/>
      <c r="B190" s="244"/>
      <c r="C190" s="245"/>
      <c r="D190" s="231" t="s">
        <v>159</v>
      </c>
      <c r="E190" s="246" t="s">
        <v>1</v>
      </c>
      <c r="F190" s="247" t="s">
        <v>437</v>
      </c>
      <c r="G190" s="245"/>
      <c r="H190" s="248">
        <v>58.5</v>
      </c>
      <c r="I190" s="245"/>
      <c r="J190" s="245"/>
      <c r="K190" s="245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159</v>
      </c>
      <c r="AU190" s="253" t="s">
        <v>84</v>
      </c>
      <c r="AV190" s="14" t="s">
        <v>84</v>
      </c>
      <c r="AW190" s="14" t="s">
        <v>32</v>
      </c>
      <c r="AX190" s="14" t="s">
        <v>82</v>
      </c>
      <c r="AY190" s="253" t="s">
        <v>143</v>
      </c>
    </row>
    <row r="191" s="2" customFormat="1" ht="16.5" customHeight="1">
      <c r="A191" s="32"/>
      <c r="B191" s="33"/>
      <c r="C191" s="268" t="s">
        <v>234</v>
      </c>
      <c r="D191" s="268" t="s">
        <v>438</v>
      </c>
      <c r="E191" s="269" t="s">
        <v>439</v>
      </c>
      <c r="F191" s="270" t="s">
        <v>440</v>
      </c>
      <c r="G191" s="271" t="s">
        <v>202</v>
      </c>
      <c r="H191" s="272">
        <v>69.293000000000006</v>
      </c>
      <c r="I191" s="273">
        <v>31.600000000000001</v>
      </c>
      <c r="J191" s="273">
        <f>ROUND(I191*H191,2)</f>
        <v>2189.6599999999999</v>
      </c>
      <c r="K191" s="270" t="s">
        <v>156</v>
      </c>
      <c r="L191" s="274"/>
      <c r="M191" s="275" t="s">
        <v>1</v>
      </c>
      <c r="N191" s="276" t="s">
        <v>40</v>
      </c>
      <c r="O191" s="227">
        <v>0</v>
      </c>
      <c r="P191" s="227">
        <f>O191*H191</f>
        <v>0</v>
      </c>
      <c r="Q191" s="227">
        <v>0.00029999999999999997</v>
      </c>
      <c r="R191" s="227">
        <f>Q191*H191</f>
        <v>0.020787900000000002</v>
      </c>
      <c r="S191" s="227">
        <v>0</v>
      </c>
      <c r="T191" s="228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29" t="s">
        <v>194</v>
      </c>
      <c r="AT191" s="229" t="s">
        <v>438</v>
      </c>
      <c r="AU191" s="229" t="s">
        <v>84</v>
      </c>
      <c r="AY191" s="17" t="s">
        <v>143</v>
      </c>
      <c r="BE191" s="230">
        <f>IF(N191="základní",J191,0)</f>
        <v>2189.6599999999999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82</v>
      </c>
      <c r="BK191" s="230">
        <f>ROUND(I191*H191,2)</f>
        <v>2189.6599999999999</v>
      </c>
      <c r="BL191" s="17" t="s">
        <v>150</v>
      </c>
      <c r="BM191" s="229" t="s">
        <v>441</v>
      </c>
    </row>
    <row r="192" s="2" customFormat="1">
      <c r="A192" s="32"/>
      <c r="B192" s="33"/>
      <c r="C192" s="34"/>
      <c r="D192" s="231" t="s">
        <v>152</v>
      </c>
      <c r="E192" s="34"/>
      <c r="F192" s="232" t="s">
        <v>440</v>
      </c>
      <c r="G192" s="34"/>
      <c r="H192" s="34"/>
      <c r="I192" s="34"/>
      <c r="J192" s="34"/>
      <c r="K192" s="34"/>
      <c r="L192" s="38"/>
      <c r="M192" s="233"/>
      <c r="N192" s="234"/>
      <c r="O192" s="84"/>
      <c r="P192" s="84"/>
      <c r="Q192" s="84"/>
      <c r="R192" s="84"/>
      <c r="S192" s="84"/>
      <c r="T192" s="85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152</v>
      </c>
      <c r="AU192" s="17" t="s">
        <v>84</v>
      </c>
    </row>
    <row r="193" s="14" customFormat="1">
      <c r="A193" s="14"/>
      <c r="B193" s="244"/>
      <c r="C193" s="245"/>
      <c r="D193" s="231" t="s">
        <v>159</v>
      </c>
      <c r="E193" s="246" t="s">
        <v>1</v>
      </c>
      <c r="F193" s="247" t="s">
        <v>442</v>
      </c>
      <c r="G193" s="245"/>
      <c r="H193" s="248">
        <v>69.293000000000006</v>
      </c>
      <c r="I193" s="245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159</v>
      </c>
      <c r="AU193" s="253" t="s">
        <v>84</v>
      </c>
      <c r="AV193" s="14" t="s">
        <v>84</v>
      </c>
      <c r="AW193" s="14" t="s">
        <v>32</v>
      </c>
      <c r="AX193" s="14" t="s">
        <v>82</v>
      </c>
      <c r="AY193" s="253" t="s">
        <v>143</v>
      </c>
    </row>
    <row r="194" s="2" customFormat="1" ht="24.15" customHeight="1">
      <c r="A194" s="32"/>
      <c r="B194" s="33"/>
      <c r="C194" s="219" t="s">
        <v>241</v>
      </c>
      <c r="D194" s="219" t="s">
        <v>145</v>
      </c>
      <c r="E194" s="220" t="s">
        <v>443</v>
      </c>
      <c r="F194" s="221" t="s">
        <v>444</v>
      </c>
      <c r="G194" s="222" t="s">
        <v>379</v>
      </c>
      <c r="H194" s="223">
        <v>45</v>
      </c>
      <c r="I194" s="224">
        <v>1050</v>
      </c>
      <c r="J194" s="224">
        <f>ROUND(I194*H194,2)</f>
        <v>47250</v>
      </c>
      <c r="K194" s="221" t="s">
        <v>156</v>
      </c>
      <c r="L194" s="38"/>
      <c r="M194" s="225" t="s">
        <v>1</v>
      </c>
      <c r="N194" s="226" t="s">
        <v>40</v>
      </c>
      <c r="O194" s="227">
        <v>0.47699999999999998</v>
      </c>
      <c r="P194" s="227">
        <f>O194*H194</f>
        <v>21.465</v>
      </c>
      <c r="Q194" s="227">
        <v>0.27844000000000002</v>
      </c>
      <c r="R194" s="227">
        <f>Q194*H194</f>
        <v>12.529800000000002</v>
      </c>
      <c r="S194" s="227">
        <v>0</v>
      </c>
      <c r="T194" s="228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29" t="s">
        <v>150</v>
      </c>
      <c r="AT194" s="229" t="s">
        <v>145</v>
      </c>
      <c r="AU194" s="229" t="s">
        <v>84</v>
      </c>
      <c r="AY194" s="17" t="s">
        <v>143</v>
      </c>
      <c r="BE194" s="230">
        <f>IF(N194="základní",J194,0)</f>
        <v>47250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82</v>
      </c>
      <c r="BK194" s="230">
        <f>ROUND(I194*H194,2)</f>
        <v>47250</v>
      </c>
      <c r="BL194" s="17" t="s">
        <v>150</v>
      </c>
      <c r="BM194" s="229" t="s">
        <v>445</v>
      </c>
    </row>
    <row r="195" s="2" customFormat="1">
      <c r="A195" s="32"/>
      <c r="B195" s="33"/>
      <c r="C195" s="34"/>
      <c r="D195" s="231" t="s">
        <v>152</v>
      </c>
      <c r="E195" s="34"/>
      <c r="F195" s="232" t="s">
        <v>446</v>
      </c>
      <c r="G195" s="34"/>
      <c r="H195" s="34"/>
      <c r="I195" s="34"/>
      <c r="J195" s="34"/>
      <c r="K195" s="34"/>
      <c r="L195" s="38"/>
      <c r="M195" s="233"/>
      <c r="N195" s="234"/>
      <c r="O195" s="84"/>
      <c r="P195" s="84"/>
      <c r="Q195" s="84"/>
      <c r="R195" s="84"/>
      <c r="S195" s="84"/>
      <c r="T195" s="85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152</v>
      </c>
      <c r="AU195" s="17" t="s">
        <v>84</v>
      </c>
    </row>
    <row r="196" s="13" customFormat="1">
      <c r="A196" s="13"/>
      <c r="B196" s="235"/>
      <c r="C196" s="236"/>
      <c r="D196" s="231" t="s">
        <v>159</v>
      </c>
      <c r="E196" s="237" t="s">
        <v>1</v>
      </c>
      <c r="F196" s="238" t="s">
        <v>403</v>
      </c>
      <c r="G196" s="236"/>
      <c r="H196" s="237" t="s">
        <v>1</v>
      </c>
      <c r="I196" s="236"/>
      <c r="J196" s="236"/>
      <c r="K196" s="236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159</v>
      </c>
      <c r="AU196" s="243" t="s">
        <v>84</v>
      </c>
      <c r="AV196" s="13" t="s">
        <v>82</v>
      </c>
      <c r="AW196" s="13" t="s">
        <v>32</v>
      </c>
      <c r="AX196" s="13" t="s">
        <v>75</v>
      </c>
      <c r="AY196" s="243" t="s">
        <v>143</v>
      </c>
    </row>
    <row r="197" s="14" customFormat="1">
      <c r="A197" s="14"/>
      <c r="B197" s="244"/>
      <c r="C197" s="245"/>
      <c r="D197" s="231" t="s">
        <v>159</v>
      </c>
      <c r="E197" s="246" t="s">
        <v>1</v>
      </c>
      <c r="F197" s="247" t="s">
        <v>447</v>
      </c>
      <c r="G197" s="245"/>
      <c r="H197" s="248">
        <v>45</v>
      </c>
      <c r="I197" s="245"/>
      <c r="J197" s="245"/>
      <c r="K197" s="245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159</v>
      </c>
      <c r="AU197" s="253" t="s">
        <v>84</v>
      </c>
      <c r="AV197" s="14" t="s">
        <v>84</v>
      </c>
      <c r="AW197" s="14" t="s">
        <v>32</v>
      </c>
      <c r="AX197" s="14" t="s">
        <v>82</v>
      </c>
      <c r="AY197" s="253" t="s">
        <v>143</v>
      </c>
    </row>
    <row r="198" s="12" customFormat="1" ht="22.8" customHeight="1">
      <c r="A198" s="12"/>
      <c r="B198" s="204"/>
      <c r="C198" s="205"/>
      <c r="D198" s="206" t="s">
        <v>74</v>
      </c>
      <c r="E198" s="217" t="s">
        <v>164</v>
      </c>
      <c r="F198" s="217" t="s">
        <v>448</v>
      </c>
      <c r="G198" s="205"/>
      <c r="H198" s="205"/>
      <c r="I198" s="205"/>
      <c r="J198" s="218">
        <f>BK198</f>
        <v>102646.39999999999</v>
      </c>
      <c r="K198" s="205"/>
      <c r="L198" s="209"/>
      <c r="M198" s="210"/>
      <c r="N198" s="211"/>
      <c r="O198" s="211"/>
      <c r="P198" s="212">
        <f>SUM(P199:P219)</f>
        <v>101.71905</v>
      </c>
      <c r="Q198" s="211"/>
      <c r="R198" s="212">
        <f>SUM(R199:R219)</f>
        <v>17.528795499999998</v>
      </c>
      <c r="S198" s="211"/>
      <c r="T198" s="213">
        <f>SUM(T199:T219)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82</v>
      </c>
      <c r="AT198" s="215" t="s">
        <v>74</v>
      </c>
      <c r="AU198" s="215" t="s">
        <v>82</v>
      </c>
      <c r="AY198" s="214" t="s">
        <v>143</v>
      </c>
      <c r="BK198" s="216">
        <f>SUM(BK199:BK219)</f>
        <v>102646.39999999999</v>
      </c>
    </row>
    <row r="199" s="2" customFormat="1" ht="16.5" customHeight="1">
      <c r="A199" s="32"/>
      <c r="B199" s="33"/>
      <c r="C199" s="219" t="s">
        <v>249</v>
      </c>
      <c r="D199" s="219" t="s">
        <v>145</v>
      </c>
      <c r="E199" s="220" t="s">
        <v>449</v>
      </c>
      <c r="F199" s="221" t="s">
        <v>450</v>
      </c>
      <c r="G199" s="222" t="s">
        <v>109</v>
      </c>
      <c r="H199" s="223">
        <v>6.0999999999999996</v>
      </c>
      <c r="I199" s="224">
        <v>7630</v>
      </c>
      <c r="J199" s="224">
        <f>ROUND(I199*H199,2)</f>
        <v>46543</v>
      </c>
      <c r="K199" s="221" t="s">
        <v>156</v>
      </c>
      <c r="L199" s="38"/>
      <c r="M199" s="225" t="s">
        <v>1</v>
      </c>
      <c r="N199" s="226" t="s">
        <v>40</v>
      </c>
      <c r="O199" s="227">
        <v>4.5910000000000002</v>
      </c>
      <c r="P199" s="227">
        <f>O199*H199</f>
        <v>28.005099999999999</v>
      </c>
      <c r="Q199" s="227">
        <v>2.8332299999999999</v>
      </c>
      <c r="R199" s="227">
        <f>Q199*H199</f>
        <v>17.282702999999998</v>
      </c>
      <c r="S199" s="227">
        <v>0</v>
      </c>
      <c r="T199" s="22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29" t="s">
        <v>150</v>
      </c>
      <c r="AT199" s="229" t="s">
        <v>145</v>
      </c>
      <c r="AU199" s="229" t="s">
        <v>84</v>
      </c>
      <c r="AY199" s="17" t="s">
        <v>143</v>
      </c>
      <c r="BE199" s="230">
        <f>IF(N199="základní",J199,0)</f>
        <v>46543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82</v>
      </c>
      <c r="BK199" s="230">
        <f>ROUND(I199*H199,2)</f>
        <v>46543</v>
      </c>
      <c r="BL199" s="17" t="s">
        <v>150</v>
      </c>
      <c r="BM199" s="229" t="s">
        <v>451</v>
      </c>
    </row>
    <row r="200" s="2" customFormat="1">
      <c r="A200" s="32"/>
      <c r="B200" s="33"/>
      <c r="C200" s="34"/>
      <c r="D200" s="231" t="s">
        <v>152</v>
      </c>
      <c r="E200" s="34"/>
      <c r="F200" s="232" t="s">
        <v>452</v>
      </c>
      <c r="G200" s="34"/>
      <c r="H200" s="34"/>
      <c r="I200" s="34"/>
      <c r="J200" s="34"/>
      <c r="K200" s="34"/>
      <c r="L200" s="38"/>
      <c r="M200" s="233"/>
      <c r="N200" s="234"/>
      <c r="O200" s="84"/>
      <c r="P200" s="84"/>
      <c r="Q200" s="84"/>
      <c r="R200" s="84"/>
      <c r="S200" s="84"/>
      <c r="T200" s="85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152</v>
      </c>
      <c r="AU200" s="17" t="s">
        <v>84</v>
      </c>
    </row>
    <row r="201" s="13" customFormat="1">
      <c r="A201" s="13"/>
      <c r="B201" s="235"/>
      <c r="C201" s="236"/>
      <c r="D201" s="231" t="s">
        <v>159</v>
      </c>
      <c r="E201" s="237" t="s">
        <v>1</v>
      </c>
      <c r="F201" s="238" t="s">
        <v>453</v>
      </c>
      <c r="G201" s="236"/>
      <c r="H201" s="237" t="s">
        <v>1</v>
      </c>
      <c r="I201" s="236"/>
      <c r="J201" s="236"/>
      <c r="K201" s="236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159</v>
      </c>
      <c r="AU201" s="243" t="s">
        <v>84</v>
      </c>
      <c r="AV201" s="13" t="s">
        <v>82</v>
      </c>
      <c r="AW201" s="13" t="s">
        <v>32</v>
      </c>
      <c r="AX201" s="13" t="s">
        <v>75</v>
      </c>
      <c r="AY201" s="243" t="s">
        <v>143</v>
      </c>
    </row>
    <row r="202" s="14" customFormat="1">
      <c r="A202" s="14"/>
      <c r="B202" s="244"/>
      <c r="C202" s="245"/>
      <c r="D202" s="231" t="s">
        <v>159</v>
      </c>
      <c r="E202" s="246" t="s">
        <v>1</v>
      </c>
      <c r="F202" s="247" t="s">
        <v>454</v>
      </c>
      <c r="G202" s="245"/>
      <c r="H202" s="248">
        <v>2.3500000000000001</v>
      </c>
      <c r="I202" s="245"/>
      <c r="J202" s="245"/>
      <c r="K202" s="245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159</v>
      </c>
      <c r="AU202" s="253" t="s">
        <v>84</v>
      </c>
      <c r="AV202" s="14" t="s">
        <v>84</v>
      </c>
      <c r="AW202" s="14" t="s">
        <v>32</v>
      </c>
      <c r="AX202" s="14" t="s">
        <v>75</v>
      </c>
      <c r="AY202" s="253" t="s">
        <v>143</v>
      </c>
    </row>
    <row r="203" s="13" customFormat="1">
      <c r="A203" s="13"/>
      <c r="B203" s="235"/>
      <c r="C203" s="236"/>
      <c r="D203" s="231" t="s">
        <v>159</v>
      </c>
      <c r="E203" s="237" t="s">
        <v>1</v>
      </c>
      <c r="F203" s="238" t="s">
        <v>455</v>
      </c>
      <c r="G203" s="236"/>
      <c r="H203" s="237" t="s">
        <v>1</v>
      </c>
      <c r="I203" s="236"/>
      <c r="J203" s="236"/>
      <c r="K203" s="236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159</v>
      </c>
      <c r="AU203" s="243" t="s">
        <v>84</v>
      </c>
      <c r="AV203" s="13" t="s">
        <v>82</v>
      </c>
      <c r="AW203" s="13" t="s">
        <v>32</v>
      </c>
      <c r="AX203" s="13" t="s">
        <v>75</v>
      </c>
      <c r="AY203" s="243" t="s">
        <v>143</v>
      </c>
    </row>
    <row r="204" s="14" customFormat="1">
      <c r="A204" s="14"/>
      <c r="B204" s="244"/>
      <c r="C204" s="245"/>
      <c r="D204" s="231" t="s">
        <v>159</v>
      </c>
      <c r="E204" s="246" t="s">
        <v>1</v>
      </c>
      <c r="F204" s="247" t="s">
        <v>456</v>
      </c>
      <c r="G204" s="245"/>
      <c r="H204" s="248">
        <v>3.75</v>
      </c>
      <c r="I204" s="245"/>
      <c r="J204" s="245"/>
      <c r="K204" s="245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159</v>
      </c>
      <c r="AU204" s="253" t="s">
        <v>84</v>
      </c>
      <c r="AV204" s="14" t="s">
        <v>84</v>
      </c>
      <c r="AW204" s="14" t="s">
        <v>32</v>
      </c>
      <c r="AX204" s="14" t="s">
        <v>75</v>
      </c>
      <c r="AY204" s="253" t="s">
        <v>143</v>
      </c>
    </row>
    <row r="205" s="15" customFormat="1">
      <c r="A205" s="15"/>
      <c r="B205" s="254"/>
      <c r="C205" s="255"/>
      <c r="D205" s="231" t="s">
        <v>159</v>
      </c>
      <c r="E205" s="256" t="s">
        <v>1</v>
      </c>
      <c r="F205" s="257" t="s">
        <v>163</v>
      </c>
      <c r="G205" s="255"/>
      <c r="H205" s="258">
        <v>6.0999999999999996</v>
      </c>
      <c r="I205" s="255"/>
      <c r="J205" s="255"/>
      <c r="K205" s="255"/>
      <c r="L205" s="259"/>
      <c r="M205" s="260"/>
      <c r="N205" s="261"/>
      <c r="O205" s="261"/>
      <c r="P205" s="261"/>
      <c r="Q205" s="261"/>
      <c r="R205" s="261"/>
      <c r="S205" s="261"/>
      <c r="T205" s="26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3" t="s">
        <v>159</v>
      </c>
      <c r="AU205" s="263" t="s">
        <v>84</v>
      </c>
      <c r="AV205" s="15" t="s">
        <v>150</v>
      </c>
      <c r="AW205" s="15" t="s">
        <v>32</v>
      </c>
      <c r="AX205" s="15" t="s">
        <v>82</v>
      </c>
      <c r="AY205" s="263" t="s">
        <v>143</v>
      </c>
    </row>
    <row r="206" s="2" customFormat="1" ht="16.5" customHeight="1">
      <c r="A206" s="32"/>
      <c r="B206" s="33"/>
      <c r="C206" s="219" t="s">
        <v>457</v>
      </c>
      <c r="D206" s="219" t="s">
        <v>145</v>
      </c>
      <c r="E206" s="220" t="s">
        <v>458</v>
      </c>
      <c r="F206" s="221" t="s">
        <v>459</v>
      </c>
      <c r="G206" s="222" t="s">
        <v>202</v>
      </c>
      <c r="H206" s="223">
        <v>28.449999999999999</v>
      </c>
      <c r="I206" s="224">
        <v>1690</v>
      </c>
      <c r="J206" s="224">
        <f>ROUND(I206*H206,2)</f>
        <v>48080.5</v>
      </c>
      <c r="K206" s="221" t="s">
        <v>156</v>
      </c>
      <c r="L206" s="38"/>
      <c r="M206" s="225" t="s">
        <v>1</v>
      </c>
      <c r="N206" s="226" t="s">
        <v>40</v>
      </c>
      <c r="O206" s="227">
        <v>1.9630000000000001</v>
      </c>
      <c r="P206" s="227">
        <f>O206*H206</f>
        <v>55.847349999999999</v>
      </c>
      <c r="Q206" s="227">
        <v>0.0086499999999999997</v>
      </c>
      <c r="R206" s="227">
        <f>Q206*H206</f>
        <v>0.24609249999999999</v>
      </c>
      <c r="S206" s="227">
        <v>0</v>
      </c>
      <c r="T206" s="228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29" t="s">
        <v>150</v>
      </c>
      <c r="AT206" s="229" t="s">
        <v>145</v>
      </c>
      <c r="AU206" s="229" t="s">
        <v>84</v>
      </c>
      <c r="AY206" s="17" t="s">
        <v>143</v>
      </c>
      <c r="BE206" s="230">
        <f>IF(N206="základní",J206,0)</f>
        <v>48080.5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82</v>
      </c>
      <c r="BK206" s="230">
        <f>ROUND(I206*H206,2)</f>
        <v>48080.5</v>
      </c>
      <c r="BL206" s="17" t="s">
        <v>150</v>
      </c>
      <c r="BM206" s="229" t="s">
        <v>460</v>
      </c>
    </row>
    <row r="207" s="2" customFormat="1">
      <c r="A207" s="32"/>
      <c r="B207" s="33"/>
      <c r="C207" s="34"/>
      <c r="D207" s="231" t="s">
        <v>152</v>
      </c>
      <c r="E207" s="34"/>
      <c r="F207" s="232" t="s">
        <v>461</v>
      </c>
      <c r="G207" s="34"/>
      <c r="H207" s="34"/>
      <c r="I207" s="34"/>
      <c r="J207" s="34"/>
      <c r="K207" s="34"/>
      <c r="L207" s="38"/>
      <c r="M207" s="233"/>
      <c r="N207" s="234"/>
      <c r="O207" s="84"/>
      <c r="P207" s="84"/>
      <c r="Q207" s="84"/>
      <c r="R207" s="84"/>
      <c r="S207" s="84"/>
      <c r="T207" s="85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152</v>
      </c>
      <c r="AU207" s="17" t="s">
        <v>84</v>
      </c>
    </row>
    <row r="208" s="13" customFormat="1">
      <c r="A208" s="13"/>
      <c r="B208" s="235"/>
      <c r="C208" s="236"/>
      <c r="D208" s="231" t="s">
        <v>159</v>
      </c>
      <c r="E208" s="237" t="s">
        <v>1</v>
      </c>
      <c r="F208" s="238" t="s">
        <v>453</v>
      </c>
      <c r="G208" s="236"/>
      <c r="H208" s="237" t="s">
        <v>1</v>
      </c>
      <c r="I208" s="236"/>
      <c r="J208" s="236"/>
      <c r="K208" s="236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159</v>
      </c>
      <c r="AU208" s="243" t="s">
        <v>84</v>
      </c>
      <c r="AV208" s="13" t="s">
        <v>82</v>
      </c>
      <c r="AW208" s="13" t="s">
        <v>32</v>
      </c>
      <c r="AX208" s="13" t="s">
        <v>75</v>
      </c>
      <c r="AY208" s="243" t="s">
        <v>143</v>
      </c>
    </row>
    <row r="209" s="14" customFormat="1">
      <c r="A209" s="14"/>
      <c r="B209" s="244"/>
      <c r="C209" s="245"/>
      <c r="D209" s="231" t="s">
        <v>159</v>
      </c>
      <c r="E209" s="246" t="s">
        <v>1</v>
      </c>
      <c r="F209" s="247" t="s">
        <v>462</v>
      </c>
      <c r="G209" s="245"/>
      <c r="H209" s="248">
        <v>11</v>
      </c>
      <c r="I209" s="245"/>
      <c r="J209" s="245"/>
      <c r="K209" s="245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159</v>
      </c>
      <c r="AU209" s="253" t="s">
        <v>84</v>
      </c>
      <c r="AV209" s="14" t="s">
        <v>84</v>
      </c>
      <c r="AW209" s="14" t="s">
        <v>32</v>
      </c>
      <c r="AX209" s="14" t="s">
        <v>75</v>
      </c>
      <c r="AY209" s="253" t="s">
        <v>143</v>
      </c>
    </row>
    <row r="210" s="13" customFormat="1">
      <c r="A210" s="13"/>
      <c r="B210" s="235"/>
      <c r="C210" s="236"/>
      <c r="D210" s="231" t="s">
        <v>159</v>
      </c>
      <c r="E210" s="237" t="s">
        <v>1</v>
      </c>
      <c r="F210" s="238" t="s">
        <v>455</v>
      </c>
      <c r="G210" s="236"/>
      <c r="H210" s="237" t="s">
        <v>1</v>
      </c>
      <c r="I210" s="236"/>
      <c r="J210" s="236"/>
      <c r="K210" s="236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159</v>
      </c>
      <c r="AU210" s="243" t="s">
        <v>84</v>
      </c>
      <c r="AV210" s="13" t="s">
        <v>82</v>
      </c>
      <c r="AW210" s="13" t="s">
        <v>32</v>
      </c>
      <c r="AX210" s="13" t="s">
        <v>75</v>
      </c>
      <c r="AY210" s="243" t="s">
        <v>143</v>
      </c>
    </row>
    <row r="211" s="14" customFormat="1">
      <c r="A211" s="14"/>
      <c r="B211" s="244"/>
      <c r="C211" s="245"/>
      <c r="D211" s="231" t="s">
        <v>159</v>
      </c>
      <c r="E211" s="246" t="s">
        <v>1</v>
      </c>
      <c r="F211" s="247" t="s">
        <v>463</v>
      </c>
      <c r="G211" s="245"/>
      <c r="H211" s="248">
        <v>17.449999999999999</v>
      </c>
      <c r="I211" s="245"/>
      <c r="J211" s="245"/>
      <c r="K211" s="245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159</v>
      </c>
      <c r="AU211" s="253" t="s">
        <v>84</v>
      </c>
      <c r="AV211" s="14" t="s">
        <v>84</v>
      </c>
      <c r="AW211" s="14" t="s">
        <v>32</v>
      </c>
      <c r="AX211" s="14" t="s">
        <v>75</v>
      </c>
      <c r="AY211" s="253" t="s">
        <v>143</v>
      </c>
    </row>
    <row r="212" s="15" customFormat="1">
      <c r="A212" s="15"/>
      <c r="B212" s="254"/>
      <c r="C212" s="255"/>
      <c r="D212" s="231" t="s">
        <v>159</v>
      </c>
      <c r="E212" s="256" t="s">
        <v>1</v>
      </c>
      <c r="F212" s="257" t="s">
        <v>163</v>
      </c>
      <c r="G212" s="255"/>
      <c r="H212" s="258">
        <v>28.449999999999999</v>
      </c>
      <c r="I212" s="255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159</v>
      </c>
      <c r="AU212" s="263" t="s">
        <v>84</v>
      </c>
      <c r="AV212" s="15" t="s">
        <v>150</v>
      </c>
      <c r="AW212" s="15" t="s">
        <v>32</v>
      </c>
      <c r="AX212" s="15" t="s">
        <v>82</v>
      </c>
      <c r="AY212" s="263" t="s">
        <v>143</v>
      </c>
    </row>
    <row r="213" s="2" customFormat="1" ht="16.5" customHeight="1">
      <c r="A213" s="32"/>
      <c r="B213" s="33"/>
      <c r="C213" s="219" t="s">
        <v>464</v>
      </c>
      <c r="D213" s="219" t="s">
        <v>145</v>
      </c>
      <c r="E213" s="220" t="s">
        <v>465</v>
      </c>
      <c r="F213" s="221" t="s">
        <v>466</v>
      </c>
      <c r="G213" s="222" t="s">
        <v>202</v>
      </c>
      <c r="H213" s="223">
        <v>28.449999999999999</v>
      </c>
      <c r="I213" s="224">
        <v>282</v>
      </c>
      <c r="J213" s="224">
        <f>ROUND(I213*H213,2)</f>
        <v>8022.8999999999996</v>
      </c>
      <c r="K213" s="221" t="s">
        <v>156</v>
      </c>
      <c r="L213" s="38"/>
      <c r="M213" s="225" t="s">
        <v>1</v>
      </c>
      <c r="N213" s="226" t="s">
        <v>40</v>
      </c>
      <c r="O213" s="227">
        <v>0.628</v>
      </c>
      <c r="P213" s="227">
        <f>O213*H213</f>
        <v>17.866599999999998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29" t="s">
        <v>150</v>
      </c>
      <c r="AT213" s="229" t="s">
        <v>145</v>
      </c>
      <c r="AU213" s="229" t="s">
        <v>84</v>
      </c>
      <c r="AY213" s="17" t="s">
        <v>143</v>
      </c>
      <c r="BE213" s="230">
        <f>IF(N213="základní",J213,0)</f>
        <v>8022.8999999999996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82</v>
      </c>
      <c r="BK213" s="230">
        <f>ROUND(I213*H213,2)</f>
        <v>8022.8999999999996</v>
      </c>
      <c r="BL213" s="17" t="s">
        <v>150</v>
      </c>
      <c r="BM213" s="229" t="s">
        <v>467</v>
      </c>
    </row>
    <row r="214" s="2" customFormat="1">
      <c r="A214" s="32"/>
      <c r="B214" s="33"/>
      <c r="C214" s="34"/>
      <c r="D214" s="231" t="s">
        <v>152</v>
      </c>
      <c r="E214" s="34"/>
      <c r="F214" s="232" t="s">
        <v>468</v>
      </c>
      <c r="G214" s="34"/>
      <c r="H214" s="34"/>
      <c r="I214" s="34"/>
      <c r="J214" s="34"/>
      <c r="K214" s="34"/>
      <c r="L214" s="38"/>
      <c r="M214" s="233"/>
      <c r="N214" s="234"/>
      <c r="O214" s="84"/>
      <c r="P214" s="84"/>
      <c r="Q214" s="84"/>
      <c r="R214" s="84"/>
      <c r="S214" s="84"/>
      <c r="T214" s="85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152</v>
      </c>
      <c r="AU214" s="17" t="s">
        <v>84</v>
      </c>
    </row>
    <row r="215" s="13" customFormat="1">
      <c r="A215" s="13"/>
      <c r="B215" s="235"/>
      <c r="C215" s="236"/>
      <c r="D215" s="231" t="s">
        <v>159</v>
      </c>
      <c r="E215" s="237" t="s">
        <v>1</v>
      </c>
      <c r="F215" s="238" t="s">
        <v>453</v>
      </c>
      <c r="G215" s="236"/>
      <c r="H215" s="237" t="s">
        <v>1</v>
      </c>
      <c r="I215" s="236"/>
      <c r="J215" s="236"/>
      <c r="K215" s="236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159</v>
      </c>
      <c r="AU215" s="243" t="s">
        <v>84</v>
      </c>
      <c r="AV215" s="13" t="s">
        <v>82</v>
      </c>
      <c r="AW215" s="13" t="s">
        <v>32</v>
      </c>
      <c r="AX215" s="13" t="s">
        <v>75</v>
      </c>
      <c r="AY215" s="243" t="s">
        <v>143</v>
      </c>
    </row>
    <row r="216" s="14" customFormat="1">
      <c r="A216" s="14"/>
      <c r="B216" s="244"/>
      <c r="C216" s="245"/>
      <c r="D216" s="231" t="s">
        <v>159</v>
      </c>
      <c r="E216" s="246" t="s">
        <v>1</v>
      </c>
      <c r="F216" s="247" t="s">
        <v>462</v>
      </c>
      <c r="G216" s="245"/>
      <c r="H216" s="248">
        <v>11</v>
      </c>
      <c r="I216" s="245"/>
      <c r="J216" s="245"/>
      <c r="K216" s="245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159</v>
      </c>
      <c r="AU216" s="253" t="s">
        <v>84</v>
      </c>
      <c r="AV216" s="14" t="s">
        <v>84</v>
      </c>
      <c r="AW216" s="14" t="s">
        <v>32</v>
      </c>
      <c r="AX216" s="14" t="s">
        <v>75</v>
      </c>
      <c r="AY216" s="253" t="s">
        <v>143</v>
      </c>
    </row>
    <row r="217" s="13" customFormat="1">
      <c r="A217" s="13"/>
      <c r="B217" s="235"/>
      <c r="C217" s="236"/>
      <c r="D217" s="231" t="s">
        <v>159</v>
      </c>
      <c r="E217" s="237" t="s">
        <v>1</v>
      </c>
      <c r="F217" s="238" t="s">
        <v>455</v>
      </c>
      <c r="G217" s="236"/>
      <c r="H217" s="237" t="s">
        <v>1</v>
      </c>
      <c r="I217" s="236"/>
      <c r="J217" s="236"/>
      <c r="K217" s="236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159</v>
      </c>
      <c r="AU217" s="243" t="s">
        <v>84</v>
      </c>
      <c r="AV217" s="13" t="s">
        <v>82</v>
      </c>
      <c r="AW217" s="13" t="s">
        <v>32</v>
      </c>
      <c r="AX217" s="13" t="s">
        <v>75</v>
      </c>
      <c r="AY217" s="243" t="s">
        <v>143</v>
      </c>
    </row>
    <row r="218" s="14" customFormat="1">
      <c r="A218" s="14"/>
      <c r="B218" s="244"/>
      <c r="C218" s="245"/>
      <c r="D218" s="231" t="s">
        <v>159</v>
      </c>
      <c r="E218" s="246" t="s">
        <v>1</v>
      </c>
      <c r="F218" s="247" t="s">
        <v>463</v>
      </c>
      <c r="G218" s="245"/>
      <c r="H218" s="248">
        <v>17.449999999999999</v>
      </c>
      <c r="I218" s="245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159</v>
      </c>
      <c r="AU218" s="253" t="s">
        <v>84</v>
      </c>
      <c r="AV218" s="14" t="s">
        <v>84</v>
      </c>
      <c r="AW218" s="14" t="s">
        <v>32</v>
      </c>
      <c r="AX218" s="14" t="s">
        <v>75</v>
      </c>
      <c r="AY218" s="253" t="s">
        <v>143</v>
      </c>
    </row>
    <row r="219" s="15" customFormat="1">
      <c r="A219" s="15"/>
      <c r="B219" s="254"/>
      <c r="C219" s="255"/>
      <c r="D219" s="231" t="s">
        <v>159</v>
      </c>
      <c r="E219" s="256" t="s">
        <v>1</v>
      </c>
      <c r="F219" s="257" t="s">
        <v>163</v>
      </c>
      <c r="G219" s="255"/>
      <c r="H219" s="258">
        <v>28.449999999999999</v>
      </c>
      <c r="I219" s="255"/>
      <c r="J219" s="255"/>
      <c r="K219" s="255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159</v>
      </c>
      <c r="AU219" s="263" t="s">
        <v>84</v>
      </c>
      <c r="AV219" s="15" t="s">
        <v>150</v>
      </c>
      <c r="AW219" s="15" t="s">
        <v>32</v>
      </c>
      <c r="AX219" s="15" t="s">
        <v>82</v>
      </c>
      <c r="AY219" s="263" t="s">
        <v>143</v>
      </c>
    </row>
    <row r="220" s="12" customFormat="1" ht="22.8" customHeight="1">
      <c r="A220" s="12"/>
      <c r="B220" s="204"/>
      <c r="C220" s="205"/>
      <c r="D220" s="206" t="s">
        <v>74</v>
      </c>
      <c r="E220" s="217" t="s">
        <v>150</v>
      </c>
      <c r="F220" s="217" t="s">
        <v>213</v>
      </c>
      <c r="G220" s="205"/>
      <c r="H220" s="205"/>
      <c r="I220" s="205"/>
      <c r="J220" s="218">
        <f>BK220</f>
        <v>65228.75</v>
      </c>
      <c r="K220" s="205"/>
      <c r="L220" s="209"/>
      <c r="M220" s="210"/>
      <c r="N220" s="211"/>
      <c r="O220" s="211"/>
      <c r="P220" s="212">
        <f>SUM(P221:P243)</f>
        <v>46.133560000000003</v>
      </c>
      <c r="Q220" s="211"/>
      <c r="R220" s="212">
        <f>SUM(R221:R243)</f>
        <v>34.904900300000001</v>
      </c>
      <c r="S220" s="211"/>
      <c r="T220" s="213">
        <f>SUM(T221:T243)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82</v>
      </c>
      <c r="AT220" s="215" t="s">
        <v>74</v>
      </c>
      <c r="AU220" s="215" t="s">
        <v>82</v>
      </c>
      <c r="AY220" s="214" t="s">
        <v>143</v>
      </c>
      <c r="BK220" s="216">
        <f>SUM(BK221:BK243)</f>
        <v>65228.75</v>
      </c>
    </row>
    <row r="221" s="2" customFormat="1" ht="21.75" customHeight="1">
      <c r="A221" s="32"/>
      <c r="B221" s="33"/>
      <c r="C221" s="219" t="s">
        <v>469</v>
      </c>
      <c r="D221" s="219" t="s">
        <v>145</v>
      </c>
      <c r="E221" s="220" t="s">
        <v>470</v>
      </c>
      <c r="F221" s="221" t="s">
        <v>471</v>
      </c>
      <c r="G221" s="222" t="s">
        <v>202</v>
      </c>
      <c r="H221" s="223">
        <v>3.7999999999999998</v>
      </c>
      <c r="I221" s="224">
        <v>778</v>
      </c>
      <c r="J221" s="224">
        <f>ROUND(I221*H221,2)</f>
        <v>2956.4000000000001</v>
      </c>
      <c r="K221" s="221" t="s">
        <v>156</v>
      </c>
      <c r="L221" s="38"/>
      <c r="M221" s="225" t="s">
        <v>1</v>
      </c>
      <c r="N221" s="226" t="s">
        <v>40</v>
      </c>
      <c r="O221" s="227">
        <v>0.33600000000000002</v>
      </c>
      <c r="P221" s="227">
        <f>O221*H221</f>
        <v>1.2767999999999999</v>
      </c>
      <c r="Q221" s="227">
        <v>0.36798999999999998</v>
      </c>
      <c r="R221" s="227">
        <f>Q221*H221</f>
        <v>1.3983619999999999</v>
      </c>
      <c r="S221" s="227">
        <v>0</v>
      </c>
      <c r="T221" s="228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29" t="s">
        <v>150</v>
      </c>
      <c r="AT221" s="229" t="s">
        <v>145</v>
      </c>
      <c r="AU221" s="229" t="s">
        <v>84</v>
      </c>
      <c r="AY221" s="17" t="s">
        <v>143</v>
      </c>
      <c r="BE221" s="230">
        <f>IF(N221="základní",J221,0)</f>
        <v>2956.4000000000001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82</v>
      </c>
      <c r="BK221" s="230">
        <f>ROUND(I221*H221,2)</f>
        <v>2956.4000000000001</v>
      </c>
      <c r="BL221" s="17" t="s">
        <v>150</v>
      </c>
      <c r="BM221" s="229" t="s">
        <v>472</v>
      </c>
    </row>
    <row r="222" s="2" customFormat="1">
      <c r="A222" s="32"/>
      <c r="B222" s="33"/>
      <c r="C222" s="34"/>
      <c r="D222" s="231" t="s">
        <v>152</v>
      </c>
      <c r="E222" s="34"/>
      <c r="F222" s="232" t="s">
        <v>473</v>
      </c>
      <c r="G222" s="34"/>
      <c r="H222" s="34"/>
      <c r="I222" s="34"/>
      <c r="J222" s="34"/>
      <c r="K222" s="34"/>
      <c r="L222" s="38"/>
      <c r="M222" s="233"/>
      <c r="N222" s="234"/>
      <c r="O222" s="84"/>
      <c r="P222" s="84"/>
      <c r="Q222" s="84"/>
      <c r="R222" s="84"/>
      <c r="S222" s="84"/>
      <c r="T222" s="85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152</v>
      </c>
      <c r="AU222" s="17" t="s">
        <v>84</v>
      </c>
    </row>
    <row r="223" s="2" customFormat="1" ht="16.5" customHeight="1">
      <c r="A223" s="32"/>
      <c r="B223" s="33"/>
      <c r="C223" s="219" t="s">
        <v>474</v>
      </c>
      <c r="D223" s="219" t="s">
        <v>145</v>
      </c>
      <c r="E223" s="220" t="s">
        <v>475</v>
      </c>
      <c r="F223" s="221" t="s">
        <v>476</v>
      </c>
      <c r="G223" s="222" t="s">
        <v>202</v>
      </c>
      <c r="H223" s="223">
        <v>14.09</v>
      </c>
      <c r="I223" s="224">
        <v>505</v>
      </c>
      <c r="J223" s="224">
        <f>ROUND(I223*H223,2)</f>
        <v>7115.4499999999998</v>
      </c>
      <c r="K223" s="221" t="s">
        <v>156</v>
      </c>
      <c r="L223" s="38"/>
      <c r="M223" s="225" t="s">
        <v>1</v>
      </c>
      <c r="N223" s="226" t="s">
        <v>40</v>
      </c>
      <c r="O223" s="227">
        <v>0.16600000000000001</v>
      </c>
      <c r="P223" s="227">
        <f>O223*H223</f>
        <v>2.33894</v>
      </c>
      <c r="Q223" s="227">
        <v>0.24787000000000001</v>
      </c>
      <c r="R223" s="227">
        <f>Q223*H223</f>
        <v>3.4924883000000002</v>
      </c>
      <c r="S223" s="227">
        <v>0</v>
      </c>
      <c r="T223" s="228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29" t="s">
        <v>150</v>
      </c>
      <c r="AT223" s="229" t="s">
        <v>145</v>
      </c>
      <c r="AU223" s="229" t="s">
        <v>84</v>
      </c>
      <c r="AY223" s="17" t="s">
        <v>143</v>
      </c>
      <c r="BE223" s="230">
        <f>IF(N223="základní",J223,0)</f>
        <v>7115.4499999999998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82</v>
      </c>
      <c r="BK223" s="230">
        <f>ROUND(I223*H223,2)</f>
        <v>7115.4499999999998</v>
      </c>
      <c r="BL223" s="17" t="s">
        <v>150</v>
      </c>
      <c r="BM223" s="229" t="s">
        <v>477</v>
      </c>
    </row>
    <row r="224" s="2" customFormat="1">
      <c r="A224" s="32"/>
      <c r="B224" s="33"/>
      <c r="C224" s="34"/>
      <c r="D224" s="231" t="s">
        <v>152</v>
      </c>
      <c r="E224" s="34"/>
      <c r="F224" s="232" t="s">
        <v>478</v>
      </c>
      <c r="G224" s="34"/>
      <c r="H224" s="34"/>
      <c r="I224" s="34"/>
      <c r="J224" s="34"/>
      <c r="K224" s="34"/>
      <c r="L224" s="38"/>
      <c r="M224" s="233"/>
      <c r="N224" s="234"/>
      <c r="O224" s="84"/>
      <c r="P224" s="84"/>
      <c r="Q224" s="84"/>
      <c r="R224" s="84"/>
      <c r="S224" s="84"/>
      <c r="T224" s="85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152</v>
      </c>
      <c r="AU224" s="17" t="s">
        <v>84</v>
      </c>
    </row>
    <row r="225" s="13" customFormat="1">
      <c r="A225" s="13"/>
      <c r="B225" s="235"/>
      <c r="C225" s="236"/>
      <c r="D225" s="231" t="s">
        <v>159</v>
      </c>
      <c r="E225" s="237" t="s">
        <v>1</v>
      </c>
      <c r="F225" s="238" t="s">
        <v>453</v>
      </c>
      <c r="G225" s="236"/>
      <c r="H225" s="237" t="s">
        <v>1</v>
      </c>
      <c r="I225" s="236"/>
      <c r="J225" s="236"/>
      <c r="K225" s="236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159</v>
      </c>
      <c r="AU225" s="243" t="s">
        <v>84</v>
      </c>
      <c r="AV225" s="13" t="s">
        <v>82</v>
      </c>
      <c r="AW225" s="13" t="s">
        <v>32</v>
      </c>
      <c r="AX225" s="13" t="s">
        <v>75</v>
      </c>
      <c r="AY225" s="243" t="s">
        <v>143</v>
      </c>
    </row>
    <row r="226" s="14" customFormat="1">
      <c r="A226" s="14"/>
      <c r="B226" s="244"/>
      <c r="C226" s="245"/>
      <c r="D226" s="231" t="s">
        <v>159</v>
      </c>
      <c r="E226" s="246" t="s">
        <v>1</v>
      </c>
      <c r="F226" s="247" t="s">
        <v>479</v>
      </c>
      <c r="G226" s="245"/>
      <c r="H226" s="248">
        <v>3.0099999999999998</v>
      </c>
      <c r="I226" s="245"/>
      <c r="J226" s="245"/>
      <c r="K226" s="245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159</v>
      </c>
      <c r="AU226" s="253" t="s">
        <v>84</v>
      </c>
      <c r="AV226" s="14" t="s">
        <v>84</v>
      </c>
      <c r="AW226" s="14" t="s">
        <v>32</v>
      </c>
      <c r="AX226" s="14" t="s">
        <v>75</v>
      </c>
      <c r="AY226" s="253" t="s">
        <v>143</v>
      </c>
    </row>
    <row r="227" s="13" customFormat="1">
      <c r="A227" s="13"/>
      <c r="B227" s="235"/>
      <c r="C227" s="236"/>
      <c r="D227" s="231" t="s">
        <v>159</v>
      </c>
      <c r="E227" s="237" t="s">
        <v>1</v>
      </c>
      <c r="F227" s="238" t="s">
        <v>455</v>
      </c>
      <c r="G227" s="236"/>
      <c r="H227" s="237" t="s">
        <v>1</v>
      </c>
      <c r="I227" s="236"/>
      <c r="J227" s="236"/>
      <c r="K227" s="236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159</v>
      </c>
      <c r="AU227" s="243" t="s">
        <v>84</v>
      </c>
      <c r="AV227" s="13" t="s">
        <v>82</v>
      </c>
      <c r="AW227" s="13" t="s">
        <v>32</v>
      </c>
      <c r="AX227" s="13" t="s">
        <v>75</v>
      </c>
      <c r="AY227" s="243" t="s">
        <v>143</v>
      </c>
    </row>
    <row r="228" s="14" customFormat="1">
      <c r="A228" s="14"/>
      <c r="B228" s="244"/>
      <c r="C228" s="245"/>
      <c r="D228" s="231" t="s">
        <v>159</v>
      </c>
      <c r="E228" s="246" t="s">
        <v>1</v>
      </c>
      <c r="F228" s="247" t="s">
        <v>480</v>
      </c>
      <c r="G228" s="245"/>
      <c r="H228" s="248">
        <v>2.3799999999999999</v>
      </c>
      <c r="I228" s="245"/>
      <c r="J228" s="245"/>
      <c r="K228" s="245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159</v>
      </c>
      <c r="AU228" s="253" t="s">
        <v>84</v>
      </c>
      <c r="AV228" s="14" t="s">
        <v>84</v>
      </c>
      <c r="AW228" s="14" t="s">
        <v>32</v>
      </c>
      <c r="AX228" s="14" t="s">
        <v>75</v>
      </c>
      <c r="AY228" s="253" t="s">
        <v>143</v>
      </c>
    </row>
    <row r="229" s="13" customFormat="1">
      <c r="A229" s="13"/>
      <c r="B229" s="235"/>
      <c r="C229" s="236"/>
      <c r="D229" s="231" t="s">
        <v>159</v>
      </c>
      <c r="E229" s="237" t="s">
        <v>1</v>
      </c>
      <c r="F229" s="238" t="s">
        <v>481</v>
      </c>
      <c r="G229" s="236"/>
      <c r="H229" s="237" t="s">
        <v>1</v>
      </c>
      <c r="I229" s="236"/>
      <c r="J229" s="236"/>
      <c r="K229" s="236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159</v>
      </c>
      <c r="AU229" s="243" t="s">
        <v>84</v>
      </c>
      <c r="AV229" s="13" t="s">
        <v>82</v>
      </c>
      <c r="AW229" s="13" t="s">
        <v>32</v>
      </c>
      <c r="AX229" s="13" t="s">
        <v>75</v>
      </c>
      <c r="AY229" s="243" t="s">
        <v>143</v>
      </c>
    </row>
    <row r="230" s="14" customFormat="1">
      <c r="A230" s="14"/>
      <c r="B230" s="244"/>
      <c r="C230" s="245"/>
      <c r="D230" s="231" t="s">
        <v>159</v>
      </c>
      <c r="E230" s="246" t="s">
        <v>1</v>
      </c>
      <c r="F230" s="247" t="s">
        <v>482</v>
      </c>
      <c r="G230" s="245"/>
      <c r="H230" s="248">
        <v>8.6999999999999993</v>
      </c>
      <c r="I230" s="245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159</v>
      </c>
      <c r="AU230" s="253" t="s">
        <v>84</v>
      </c>
      <c r="AV230" s="14" t="s">
        <v>84</v>
      </c>
      <c r="AW230" s="14" t="s">
        <v>32</v>
      </c>
      <c r="AX230" s="14" t="s">
        <v>75</v>
      </c>
      <c r="AY230" s="253" t="s">
        <v>143</v>
      </c>
    </row>
    <row r="231" s="15" customFormat="1">
      <c r="A231" s="15"/>
      <c r="B231" s="254"/>
      <c r="C231" s="255"/>
      <c r="D231" s="231" t="s">
        <v>159</v>
      </c>
      <c r="E231" s="256" t="s">
        <v>1</v>
      </c>
      <c r="F231" s="257" t="s">
        <v>163</v>
      </c>
      <c r="G231" s="255"/>
      <c r="H231" s="258">
        <v>14.09</v>
      </c>
      <c r="I231" s="255"/>
      <c r="J231" s="255"/>
      <c r="K231" s="255"/>
      <c r="L231" s="259"/>
      <c r="M231" s="260"/>
      <c r="N231" s="261"/>
      <c r="O231" s="261"/>
      <c r="P231" s="261"/>
      <c r="Q231" s="261"/>
      <c r="R231" s="261"/>
      <c r="S231" s="261"/>
      <c r="T231" s="26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3" t="s">
        <v>159</v>
      </c>
      <c r="AU231" s="263" t="s">
        <v>84</v>
      </c>
      <c r="AV231" s="15" t="s">
        <v>150</v>
      </c>
      <c r="AW231" s="15" t="s">
        <v>32</v>
      </c>
      <c r="AX231" s="15" t="s">
        <v>82</v>
      </c>
      <c r="AY231" s="263" t="s">
        <v>143</v>
      </c>
    </row>
    <row r="232" s="2" customFormat="1" ht="21.75" customHeight="1">
      <c r="A232" s="32"/>
      <c r="B232" s="33"/>
      <c r="C232" s="219" t="s">
        <v>7</v>
      </c>
      <c r="D232" s="219" t="s">
        <v>145</v>
      </c>
      <c r="E232" s="220" t="s">
        <v>221</v>
      </c>
      <c r="F232" s="221" t="s">
        <v>222</v>
      </c>
      <c r="G232" s="222" t="s">
        <v>109</v>
      </c>
      <c r="H232" s="223">
        <v>11.712999999999999</v>
      </c>
      <c r="I232" s="224">
        <v>3300</v>
      </c>
      <c r="J232" s="224">
        <f>ROUND(I232*H232,2)</f>
        <v>38652.900000000001</v>
      </c>
      <c r="K232" s="221" t="s">
        <v>156</v>
      </c>
      <c r="L232" s="38"/>
      <c r="M232" s="225" t="s">
        <v>1</v>
      </c>
      <c r="N232" s="226" t="s">
        <v>40</v>
      </c>
      <c r="O232" s="227">
        <v>2.54</v>
      </c>
      <c r="P232" s="227">
        <f>O232*H232</f>
        <v>29.751019999999997</v>
      </c>
      <c r="Q232" s="227">
        <v>1.8480000000000001</v>
      </c>
      <c r="R232" s="227">
        <f>Q232*H232</f>
        <v>21.645623999999998</v>
      </c>
      <c r="S232" s="227">
        <v>0</v>
      </c>
      <c r="T232" s="228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29" t="s">
        <v>150</v>
      </c>
      <c r="AT232" s="229" t="s">
        <v>145</v>
      </c>
      <c r="AU232" s="229" t="s">
        <v>84</v>
      </c>
      <c r="AY232" s="17" t="s">
        <v>143</v>
      </c>
      <c r="BE232" s="230">
        <f>IF(N232="základní",J232,0)</f>
        <v>38652.900000000001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82</v>
      </c>
      <c r="BK232" s="230">
        <f>ROUND(I232*H232,2)</f>
        <v>38652.900000000001</v>
      </c>
      <c r="BL232" s="17" t="s">
        <v>150</v>
      </c>
      <c r="BM232" s="229" t="s">
        <v>483</v>
      </c>
    </row>
    <row r="233" s="2" customFormat="1">
      <c r="A233" s="32"/>
      <c r="B233" s="33"/>
      <c r="C233" s="34"/>
      <c r="D233" s="231" t="s">
        <v>152</v>
      </c>
      <c r="E233" s="34"/>
      <c r="F233" s="232" t="s">
        <v>224</v>
      </c>
      <c r="G233" s="34"/>
      <c r="H233" s="34"/>
      <c r="I233" s="34"/>
      <c r="J233" s="34"/>
      <c r="K233" s="34"/>
      <c r="L233" s="38"/>
      <c r="M233" s="233"/>
      <c r="N233" s="234"/>
      <c r="O233" s="84"/>
      <c r="P233" s="84"/>
      <c r="Q233" s="84"/>
      <c r="R233" s="84"/>
      <c r="S233" s="84"/>
      <c r="T233" s="85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152</v>
      </c>
      <c r="AU233" s="17" t="s">
        <v>84</v>
      </c>
    </row>
    <row r="234" s="13" customFormat="1">
      <c r="A234" s="13"/>
      <c r="B234" s="235"/>
      <c r="C234" s="236"/>
      <c r="D234" s="231" t="s">
        <v>159</v>
      </c>
      <c r="E234" s="237" t="s">
        <v>1</v>
      </c>
      <c r="F234" s="238" t="s">
        <v>426</v>
      </c>
      <c r="G234" s="236"/>
      <c r="H234" s="237" t="s">
        <v>1</v>
      </c>
      <c r="I234" s="236"/>
      <c r="J234" s="236"/>
      <c r="K234" s="236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159</v>
      </c>
      <c r="AU234" s="243" t="s">
        <v>84</v>
      </c>
      <c r="AV234" s="13" t="s">
        <v>82</v>
      </c>
      <c r="AW234" s="13" t="s">
        <v>32</v>
      </c>
      <c r="AX234" s="13" t="s">
        <v>75</v>
      </c>
      <c r="AY234" s="243" t="s">
        <v>143</v>
      </c>
    </row>
    <row r="235" s="14" customFormat="1">
      <c r="A235" s="14"/>
      <c r="B235" s="244"/>
      <c r="C235" s="245"/>
      <c r="D235" s="231" t="s">
        <v>159</v>
      </c>
      <c r="E235" s="246" t="s">
        <v>1</v>
      </c>
      <c r="F235" s="247" t="s">
        <v>484</v>
      </c>
      <c r="G235" s="245"/>
      <c r="H235" s="248">
        <v>11.712999999999999</v>
      </c>
      <c r="I235" s="245"/>
      <c r="J235" s="245"/>
      <c r="K235" s="245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159</v>
      </c>
      <c r="AU235" s="253" t="s">
        <v>84</v>
      </c>
      <c r="AV235" s="14" t="s">
        <v>84</v>
      </c>
      <c r="AW235" s="14" t="s">
        <v>32</v>
      </c>
      <c r="AX235" s="14" t="s">
        <v>75</v>
      </c>
      <c r="AY235" s="253" t="s">
        <v>143</v>
      </c>
    </row>
    <row r="236" s="15" customFormat="1">
      <c r="A236" s="15"/>
      <c r="B236" s="254"/>
      <c r="C236" s="255"/>
      <c r="D236" s="231" t="s">
        <v>159</v>
      </c>
      <c r="E236" s="256" t="s">
        <v>1</v>
      </c>
      <c r="F236" s="257" t="s">
        <v>163</v>
      </c>
      <c r="G236" s="255"/>
      <c r="H236" s="258">
        <v>11.712999999999999</v>
      </c>
      <c r="I236" s="255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3" t="s">
        <v>159</v>
      </c>
      <c r="AU236" s="263" t="s">
        <v>84</v>
      </c>
      <c r="AV236" s="15" t="s">
        <v>150</v>
      </c>
      <c r="AW236" s="15" t="s">
        <v>32</v>
      </c>
      <c r="AX236" s="15" t="s">
        <v>82</v>
      </c>
      <c r="AY236" s="263" t="s">
        <v>143</v>
      </c>
    </row>
    <row r="237" s="2" customFormat="1" ht="21.75" customHeight="1">
      <c r="A237" s="32"/>
      <c r="B237" s="33"/>
      <c r="C237" s="219" t="s">
        <v>485</v>
      </c>
      <c r="D237" s="219" t="s">
        <v>145</v>
      </c>
      <c r="E237" s="220" t="s">
        <v>228</v>
      </c>
      <c r="F237" s="221" t="s">
        <v>229</v>
      </c>
      <c r="G237" s="222" t="s">
        <v>109</v>
      </c>
      <c r="H237" s="223">
        <v>3</v>
      </c>
      <c r="I237" s="224">
        <v>3500</v>
      </c>
      <c r="J237" s="224">
        <f>ROUND(I237*H237,2)</f>
        <v>10500</v>
      </c>
      <c r="K237" s="221" t="s">
        <v>156</v>
      </c>
      <c r="L237" s="38"/>
      <c r="M237" s="225" t="s">
        <v>1</v>
      </c>
      <c r="N237" s="226" t="s">
        <v>40</v>
      </c>
      <c r="O237" s="227">
        <v>2.7469999999999999</v>
      </c>
      <c r="P237" s="227">
        <f>O237*H237</f>
        <v>8.2409999999999997</v>
      </c>
      <c r="Q237" s="227">
        <v>1.8480000000000001</v>
      </c>
      <c r="R237" s="227">
        <f>Q237*H237</f>
        <v>5.5440000000000005</v>
      </c>
      <c r="S237" s="227">
        <v>0</v>
      </c>
      <c r="T237" s="228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29" t="s">
        <v>150</v>
      </c>
      <c r="AT237" s="229" t="s">
        <v>145</v>
      </c>
      <c r="AU237" s="229" t="s">
        <v>84</v>
      </c>
      <c r="AY237" s="17" t="s">
        <v>143</v>
      </c>
      <c r="BE237" s="230">
        <f>IF(N237="základní",J237,0)</f>
        <v>10500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82</v>
      </c>
      <c r="BK237" s="230">
        <f>ROUND(I237*H237,2)</f>
        <v>10500</v>
      </c>
      <c r="BL237" s="17" t="s">
        <v>150</v>
      </c>
      <c r="BM237" s="229" t="s">
        <v>486</v>
      </c>
    </row>
    <row r="238" s="2" customFormat="1">
      <c r="A238" s="32"/>
      <c r="B238" s="33"/>
      <c r="C238" s="34"/>
      <c r="D238" s="231" t="s">
        <v>152</v>
      </c>
      <c r="E238" s="34"/>
      <c r="F238" s="232" t="s">
        <v>231</v>
      </c>
      <c r="G238" s="34"/>
      <c r="H238" s="34"/>
      <c r="I238" s="34"/>
      <c r="J238" s="34"/>
      <c r="K238" s="34"/>
      <c r="L238" s="38"/>
      <c r="M238" s="233"/>
      <c r="N238" s="234"/>
      <c r="O238" s="84"/>
      <c r="P238" s="84"/>
      <c r="Q238" s="84"/>
      <c r="R238" s="84"/>
      <c r="S238" s="84"/>
      <c r="T238" s="85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152</v>
      </c>
      <c r="AU238" s="17" t="s">
        <v>84</v>
      </c>
    </row>
    <row r="239" s="13" customFormat="1">
      <c r="A239" s="13"/>
      <c r="B239" s="235"/>
      <c r="C239" s="236"/>
      <c r="D239" s="231" t="s">
        <v>159</v>
      </c>
      <c r="E239" s="237" t="s">
        <v>1</v>
      </c>
      <c r="F239" s="238" t="s">
        <v>487</v>
      </c>
      <c r="G239" s="236"/>
      <c r="H239" s="237" t="s">
        <v>1</v>
      </c>
      <c r="I239" s="236"/>
      <c r="J239" s="236"/>
      <c r="K239" s="236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159</v>
      </c>
      <c r="AU239" s="243" t="s">
        <v>84</v>
      </c>
      <c r="AV239" s="13" t="s">
        <v>82</v>
      </c>
      <c r="AW239" s="13" t="s">
        <v>32</v>
      </c>
      <c r="AX239" s="13" t="s">
        <v>75</v>
      </c>
      <c r="AY239" s="243" t="s">
        <v>143</v>
      </c>
    </row>
    <row r="240" s="14" customFormat="1">
      <c r="A240" s="14"/>
      <c r="B240" s="244"/>
      <c r="C240" s="245"/>
      <c r="D240" s="231" t="s">
        <v>159</v>
      </c>
      <c r="E240" s="246" t="s">
        <v>1</v>
      </c>
      <c r="F240" s="247" t="s">
        <v>488</v>
      </c>
      <c r="G240" s="245"/>
      <c r="H240" s="248">
        <v>3</v>
      </c>
      <c r="I240" s="245"/>
      <c r="J240" s="245"/>
      <c r="K240" s="245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159</v>
      </c>
      <c r="AU240" s="253" t="s">
        <v>84</v>
      </c>
      <c r="AV240" s="14" t="s">
        <v>84</v>
      </c>
      <c r="AW240" s="14" t="s">
        <v>32</v>
      </c>
      <c r="AX240" s="14" t="s">
        <v>75</v>
      </c>
      <c r="AY240" s="253" t="s">
        <v>143</v>
      </c>
    </row>
    <row r="241" s="15" customFormat="1">
      <c r="A241" s="15"/>
      <c r="B241" s="254"/>
      <c r="C241" s="255"/>
      <c r="D241" s="231" t="s">
        <v>159</v>
      </c>
      <c r="E241" s="256" t="s">
        <v>1</v>
      </c>
      <c r="F241" s="257" t="s">
        <v>163</v>
      </c>
      <c r="G241" s="255"/>
      <c r="H241" s="258">
        <v>3</v>
      </c>
      <c r="I241" s="255"/>
      <c r="J241" s="255"/>
      <c r="K241" s="255"/>
      <c r="L241" s="259"/>
      <c r="M241" s="260"/>
      <c r="N241" s="261"/>
      <c r="O241" s="261"/>
      <c r="P241" s="261"/>
      <c r="Q241" s="261"/>
      <c r="R241" s="261"/>
      <c r="S241" s="261"/>
      <c r="T241" s="262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3" t="s">
        <v>159</v>
      </c>
      <c r="AU241" s="263" t="s">
        <v>84</v>
      </c>
      <c r="AV241" s="15" t="s">
        <v>150</v>
      </c>
      <c r="AW241" s="15" t="s">
        <v>32</v>
      </c>
      <c r="AX241" s="15" t="s">
        <v>82</v>
      </c>
      <c r="AY241" s="263" t="s">
        <v>143</v>
      </c>
    </row>
    <row r="242" s="2" customFormat="1" ht="16.5" customHeight="1">
      <c r="A242" s="32"/>
      <c r="B242" s="33"/>
      <c r="C242" s="219" t="s">
        <v>489</v>
      </c>
      <c r="D242" s="219" t="s">
        <v>145</v>
      </c>
      <c r="E242" s="220" t="s">
        <v>490</v>
      </c>
      <c r="F242" s="221" t="s">
        <v>491</v>
      </c>
      <c r="G242" s="222" t="s">
        <v>202</v>
      </c>
      <c r="H242" s="223">
        <v>3.7999999999999998</v>
      </c>
      <c r="I242" s="224">
        <v>1580</v>
      </c>
      <c r="J242" s="224">
        <f>ROUND(I242*H242,2)</f>
        <v>6004</v>
      </c>
      <c r="K242" s="221" t="s">
        <v>156</v>
      </c>
      <c r="L242" s="38"/>
      <c r="M242" s="225" t="s">
        <v>1</v>
      </c>
      <c r="N242" s="226" t="s">
        <v>40</v>
      </c>
      <c r="O242" s="227">
        <v>1.1910000000000001</v>
      </c>
      <c r="P242" s="227">
        <f>O242*H242</f>
        <v>4.5258000000000003</v>
      </c>
      <c r="Q242" s="227">
        <v>0.74326999999999999</v>
      </c>
      <c r="R242" s="227">
        <f>Q242*H242</f>
        <v>2.8244259999999999</v>
      </c>
      <c r="S242" s="227">
        <v>0</v>
      </c>
      <c r="T242" s="228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29" t="s">
        <v>150</v>
      </c>
      <c r="AT242" s="229" t="s">
        <v>145</v>
      </c>
      <c r="AU242" s="229" t="s">
        <v>84</v>
      </c>
      <c r="AY242" s="17" t="s">
        <v>143</v>
      </c>
      <c r="BE242" s="230">
        <f>IF(N242="základní",J242,0)</f>
        <v>6004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82</v>
      </c>
      <c r="BK242" s="230">
        <f>ROUND(I242*H242,2)</f>
        <v>6004</v>
      </c>
      <c r="BL242" s="17" t="s">
        <v>150</v>
      </c>
      <c r="BM242" s="229" t="s">
        <v>492</v>
      </c>
    </row>
    <row r="243" s="2" customFormat="1">
      <c r="A243" s="32"/>
      <c r="B243" s="33"/>
      <c r="C243" s="34"/>
      <c r="D243" s="231" t="s">
        <v>152</v>
      </c>
      <c r="E243" s="34"/>
      <c r="F243" s="232" t="s">
        <v>493</v>
      </c>
      <c r="G243" s="34"/>
      <c r="H243" s="34"/>
      <c r="I243" s="34"/>
      <c r="J243" s="34"/>
      <c r="K243" s="34"/>
      <c r="L243" s="38"/>
      <c r="M243" s="233"/>
      <c r="N243" s="234"/>
      <c r="O243" s="84"/>
      <c r="P243" s="84"/>
      <c r="Q243" s="84"/>
      <c r="R243" s="84"/>
      <c r="S243" s="84"/>
      <c r="T243" s="85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152</v>
      </c>
      <c r="AU243" s="17" t="s">
        <v>84</v>
      </c>
    </row>
    <row r="244" s="12" customFormat="1" ht="22.8" customHeight="1">
      <c r="A244" s="12"/>
      <c r="B244" s="204"/>
      <c r="C244" s="205"/>
      <c r="D244" s="206" t="s">
        <v>74</v>
      </c>
      <c r="E244" s="217" t="s">
        <v>177</v>
      </c>
      <c r="F244" s="217" t="s">
        <v>494</v>
      </c>
      <c r="G244" s="205"/>
      <c r="H244" s="205"/>
      <c r="I244" s="205"/>
      <c r="J244" s="218">
        <f>BK244</f>
        <v>170395.79999999999</v>
      </c>
      <c r="K244" s="205"/>
      <c r="L244" s="209"/>
      <c r="M244" s="210"/>
      <c r="N244" s="211"/>
      <c r="O244" s="211"/>
      <c r="P244" s="212">
        <f>SUM(P245:P267)</f>
        <v>21.337</v>
      </c>
      <c r="Q244" s="211"/>
      <c r="R244" s="212">
        <f>SUM(R245:R267)</f>
        <v>234.95191</v>
      </c>
      <c r="S244" s="211"/>
      <c r="T244" s="213">
        <f>SUM(T245:T267)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82</v>
      </c>
      <c r="AT244" s="215" t="s">
        <v>74</v>
      </c>
      <c r="AU244" s="215" t="s">
        <v>82</v>
      </c>
      <c r="AY244" s="214" t="s">
        <v>143</v>
      </c>
      <c r="BK244" s="216">
        <f>SUM(BK245:BK267)</f>
        <v>170395.79999999999</v>
      </c>
    </row>
    <row r="245" s="2" customFormat="1" ht="16.5" customHeight="1">
      <c r="A245" s="32"/>
      <c r="B245" s="33"/>
      <c r="C245" s="219" t="s">
        <v>495</v>
      </c>
      <c r="D245" s="219" t="s">
        <v>145</v>
      </c>
      <c r="E245" s="220" t="s">
        <v>496</v>
      </c>
      <c r="F245" s="221" t="s">
        <v>497</v>
      </c>
      <c r="G245" s="222" t="s">
        <v>202</v>
      </c>
      <c r="H245" s="223">
        <v>399</v>
      </c>
      <c r="I245" s="224">
        <v>208</v>
      </c>
      <c r="J245" s="224">
        <f>ROUND(I245*H245,2)</f>
        <v>82992</v>
      </c>
      <c r="K245" s="221" t="s">
        <v>156</v>
      </c>
      <c r="L245" s="38"/>
      <c r="M245" s="225" t="s">
        <v>1</v>
      </c>
      <c r="N245" s="226" t="s">
        <v>40</v>
      </c>
      <c r="O245" s="227">
        <v>0.025999999999999999</v>
      </c>
      <c r="P245" s="227">
        <f>O245*H245</f>
        <v>10.373999999999999</v>
      </c>
      <c r="Q245" s="227">
        <v>0.34499999999999997</v>
      </c>
      <c r="R245" s="227">
        <f>Q245*H245</f>
        <v>137.655</v>
      </c>
      <c r="S245" s="227">
        <v>0</v>
      </c>
      <c r="T245" s="228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29" t="s">
        <v>150</v>
      </c>
      <c r="AT245" s="229" t="s">
        <v>145</v>
      </c>
      <c r="AU245" s="229" t="s">
        <v>84</v>
      </c>
      <c r="AY245" s="17" t="s">
        <v>143</v>
      </c>
      <c r="BE245" s="230">
        <f>IF(N245="základní",J245,0)</f>
        <v>82992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82</v>
      </c>
      <c r="BK245" s="230">
        <f>ROUND(I245*H245,2)</f>
        <v>82992</v>
      </c>
      <c r="BL245" s="17" t="s">
        <v>150</v>
      </c>
      <c r="BM245" s="229" t="s">
        <v>498</v>
      </c>
    </row>
    <row r="246" s="2" customFormat="1">
      <c r="A246" s="32"/>
      <c r="B246" s="33"/>
      <c r="C246" s="34"/>
      <c r="D246" s="231" t="s">
        <v>152</v>
      </c>
      <c r="E246" s="34"/>
      <c r="F246" s="232" t="s">
        <v>499</v>
      </c>
      <c r="G246" s="34"/>
      <c r="H246" s="34"/>
      <c r="I246" s="34"/>
      <c r="J246" s="34"/>
      <c r="K246" s="34"/>
      <c r="L246" s="38"/>
      <c r="M246" s="233"/>
      <c r="N246" s="234"/>
      <c r="O246" s="84"/>
      <c r="P246" s="84"/>
      <c r="Q246" s="84"/>
      <c r="R246" s="84"/>
      <c r="S246" s="84"/>
      <c r="T246" s="85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152</v>
      </c>
      <c r="AU246" s="17" t="s">
        <v>84</v>
      </c>
    </row>
    <row r="247" s="13" customFormat="1">
      <c r="A247" s="13"/>
      <c r="B247" s="235"/>
      <c r="C247" s="236"/>
      <c r="D247" s="231" t="s">
        <v>159</v>
      </c>
      <c r="E247" s="237" t="s">
        <v>1</v>
      </c>
      <c r="F247" s="238" t="s">
        <v>393</v>
      </c>
      <c r="G247" s="236"/>
      <c r="H247" s="237" t="s">
        <v>1</v>
      </c>
      <c r="I247" s="236"/>
      <c r="J247" s="236"/>
      <c r="K247" s="236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159</v>
      </c>
      <c r="AU247" s="243" t="s">
        <v>84</v>
      </c>
      <c r="AV247" s="13" t="s">
        <v>82</v>
      </c>
      <c r="AW247" s="13" t="s">
        <v>32</v>
      </c>
      <c r="AX247" s="13" t="s">
        <v>75</v>
      </c>
      <c r="AY247" s="243" t="s">
        <v>143</v>
      </c>
    </row>
    <row r="248" s="14" customFormat="1">
      <c r="A248" s="14"/>
      <c r="B248" s="244"/>
      <c r="C248" s="245"/>
      <c r="D248" s="231" t="s">
        <v>159</v>
      </c>
      <c r="E248" s="246" t="s">
        <v>1</v>
      </c>
      <c r="F248" s="247" t="s">
        <v>500</v>
      </c>
      <c r="G248" s="245"/>
      <c r="H248" s="248">
        <v>133</v>
      </c>
      <c r="I248" s="245"/>
      <c r="J248" s="245"/>
      <c r="K248" s="245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159</v>
      </c>
      <c r="AU248" s="253" t="s">
        <v>84</v>
      </c>
      <c r="AV248" s="14" t="s">
        <v>84</v>
      </c>
      <c r="AW248" s="14" t="s">
        <v>32</v>
      </c>
      <c r="AX248" s="14" t="s">
        <v>75</v>
      </c>
      <c r="AY248" s="253" t="s">
        <v>143</v>
      </c>
    </row>
    <row r="249" s="13" customFormat="1">
      <c r="A249" s="13"/>
      <c r="B249" s="235"/>
      <c r="C249" s="236"/>
      <c r="D249" s="231" t="s">
        <v>159</v>
      </c>
      <c r="E249" s="237" t="s">
        <v>1</v>
      </c>
      <c r="F249" s="238" t="s">
        <v>501</v>
      </c>
      <c r="G249" s="236"/>
      <c r="H249" s="237" t="s">
        <v>1</v>
      </c>
      <c r="I249" s="236"/>
      <c r="J249" s="236"/>
      <c r="K249" s="236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159</v>
      </c>
      <c r="AU249" s="243" t="s">
        <v>84</v>
      </c>
      <c r="AV249" s="13" t="s">
        <v>82</v>
      </c>
      <c r="AW249" s="13" t="s">
        <v>32</v>
      </c>
      <c r="AX249" s="13" t="s">
        <v>75</v>
      </c>
      <c r="AY249" s="243" t="s">
        <v>143</v>
      </c>
    </row>
    <row r="250" s="14" customFormat="1">
      <c r="A250" s="14"/>
      <c r="B250" s="244"/>
      <c r="C250" s="245"/>
      <c r="D250" s="231" t="s">
        <v>159</v>
      </c>
      <c r="E250" s="246" t="s">
        <v>1</v>
      </c>
      <c r="F250" s="247" t="s">
        <v>502</v>
      </c>
      <c r="G250" s="245"/>
      <c r="H250" s="248">
        <v>266</v>
      </c>
      <c r="I250" s="245"/>
      <c r="J250" s="245"/>
      <c r="K250" s="245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159</v>
      </c>
      <c r="AU250" s="253" t="s">
        <v>84</v>
      </c>
      <c r="AV250" s="14" t="s">
        <v>84</v>
      </c>
      <c r="AW250" s="14" t="s">
        <v>32</v>
      </c>
      <c r="AX250" s="14" t="s">
        <v>75</v>
      </c>
      <c r="AY250" s="253" t="s">
        <v>143</v>
      </c>
    </row>
    <row r="251" s="15" customFormat="1">
      <c r="A251" s="15"/>
      <c r="B251" s="254"/>
      <c r="C251" s="255"/>
      <c r="D251" s="231" t="s">
        <v>159</v>
      </c>
      <c r="E251" s="256" t="s">
        <v>1</v>
      </c>
      <c r="F251" s="257" t="s">
        <v>163</v>
      </c>
      <c r="G251" s="255"/>
      <c r="H251" s="258">
        <v>399</v>
      </c>
      <c r="I251" s="255"/>
      <c r="J251" s="255"/>
      <c r="K251" s="255"/>
      <c r="L251" s="259"/>
      <c r="M251" s="260"/>
      <c r="N251" s="261"/>
      <c r="O251" s="261"/>
      <c r="P251" s="261"/>
      <c r="Q251" s="261"/>
      <c r="R251" s="261"/>
      <c r="S251" s="261"/>
      <c r="T251" s="26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3" t="s">
        <v>159</v>
      </c>
      <c r="AU251" s="263" t="s">
        <v>84</v>
      </c>
      <c r="AV251" s="15" t="s">
        <v>150</v>
      </c>
      <c r="AW251" s="15" t="s">
        <v>32</v>
      </c>
      <c r="AX251" s="15" t="s">
        <v>82</v>
      </c>
      <c r="AY251" s="263" t="s">
        <v>143</v>
      </c>
    </row>
    <row r="252" s="2" customFormat="1" ht="16.5" customHeight="1">
      <c r="A252" s="32"/>
      <c r="B252" s="33"/>
      <c r="C252" s="219" t="s">
        <v>503</v>
      </c>
      <c r="D252" s="219" t="s">
        <v>145</v>
      </c>
      <c r="E252" s="220" t="s">
        <v>504</v>
      </c>
      <c r="F252" s="221" t="s">
        <v>505</v>
      </c>
      <c r="G252" s="222" t="s">
        <v>202</v>
      </c>
      <c r="H252" s="223">
        <v>133</v>
      </c>
      <c r="I252" s="224">
        <v>272</v>
      </c>
      <c r="J252" s="224">
        <f>ROUND(I252*H252,2)</f>
        <v>36176</v>
      </c>
      <c r="K252" s="221" t="s">
        <v>156</v>
      </c>
      <c r="L252" s="38"/>
      <c r="M252" s="225" t="s">
        <v>1</v>
      </c>
      <c r="N252" s="226" t="s">
        <v>40</v>
      </c>
      <c r="O252" s="227">
        <v>0.029000000000000001</v>
      </c>
      <c r="P252" s="227">
        <f>O252*H252</f>
        <v>3.8570000000000002</v>
      </c>
      <c r="Q252" s="227">
        <v>0.46000000000000002</v>
      </c>
      <c r="R252" s="227">
        <f>Q252*H252</f>
        <v>61.18</v>
      </c>
      <c r="S252" s="227">
        <v>0</v>
      </c>
      <c r="T252" s="228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229" t="s">
        <v>150</v>
      </c>
      <c r="AT252" s="229" t="s">
        <v>145</v>
      </c>
      <c r="AU252" s="229" t="s">
        <v>84</v>
      </c>
      <c r="AY252" s="17" t="s">
        <v>143</v>
      </c>
      <c r="BE252" s="230">
        <f>IF(N252="základní",J252,0)</f>
        <v>36176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82</v>
      </c>
      <c r="BK252" s="230">
        <f>ROUND(I252*H252,2)</f>
        <v>36176</v>
      </c>
      <c r="BL252" s="17" t="s">
        <v>150</v>
      </c>
      <c r="BM252" s="229" t="s">
        <v>506</v>
      </c>
    </row>
    <row r="253" s="2" customFormat="1">
      <c r="A253" s="32"/>
      <c r="B253" s="33"/>
      <c r="C253" s="34"/>
      <c r="D253" s="231" t="s">
        <v>152</v>
      </c>
      <c r="E253" s="34"/>
      <c r="F253" s="232" t="s">
        <v>507</v>
      </c>
      <c r="G253" s="34"/>
      <c r="H253" s="34"/>
      <c r="I253" s="34"/>
      <c r="J253" s="34"/>
      <c r="K253" s="34"/>
      <c r="L253" s="38"/>
      <c r="M253" s="233"/>
      <c r="N253" s="234"/>
      <c r="O253" s="84"/>
      <c r="P253" s="84"/>
      <c r="Q253" s="84"/>
      <c r="R253" s="84"/>
      <c r="S253" s="84"/>
      <c r="T253" s="85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152</v>
      </c>
      <c r="AU253" s="17" t="s">
        <v>84</v>
      </c>
    </row>
    <row r="254" s="13" customFormat="1">
      <c r="A254" s="13"/>
      <c r="B254" s="235"/>
      <c r="C254" s="236"/>
      <c r="D254" s="231" t="s">
        <v>159</v>
      </c>
      <c r="E254" s="237" t="s">
        <v>1</v>
      </c>
      <c r="F254" s="238" t="s">
        <v>393</v>
      </c>
      <c r="G254" s="236"/>
      <c r="H254" s="237" t="s">
        <v>1</v>
      </c>
      <c r="I254" s="236"/>
      <c r="J254" s="236"/>
      <c r="K254" s="236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159</v>
      </c>
      <c r="AU254" s="243" t="s">
        <v>84</v>
      </c>
      <c r="AV254" s="13" t="s">
        <v>82</v>
      </c>
      <c r="AW254" s="13" t="s">
        <v>32</v>
      </c>
      <c r="AX254" s="13" t="s">
        <v>75</v>
      </c>
      <c r="AY254" s="243" t="s">
        <v>143</v>
      </c>
    </row>
    <row r="255" s="14" customFormat="1">
      <c r="A255" s="14"/>
      <c r="B255" s="244"/>
      <c r="C255" s="245"/>
      <c r="D255" s="231" t="s">
        <v>159</v>
      </c>
      <c r="E255" s="246" t="s">
        <v>1</v>
      </c>
      <c r="F255" s="247" t="s">
        <v>500</v>
      </c>
      <c r="G255" s="245"/>
      <c r="H255" s="248">
        <v>133</v>
      </c>
      <c r="I255" s="245"/>
      <c r="J255" s="245"/>
      <c r="K255" s="245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159</v>
      </c>
      <c r="AU255" s="253" t="s">
        <v>84</v>
      </c>
      <c r="AV255" s="14" t="s">
        <v>84</v>
      </c>
      <c r="AW255" s="14" t="s">
        <v>32</v>
      </c>
      <c r="AX255" s="14" t="s">
        <v>82</v>
      </c>
      <c r="AY255" s="253" t="s">
        <v>143</v>
      </c>
    </row>
    <row r="256" s="2" customFormat="1" ht="16.5" customHeight="1">
      <c r="A256" s="32"/>
      <c r="B256" s="33"/>
      <c r="C256" s="219" t="s">
        <v>508</v>
      </c>
      <c r="D256" s="219" t="s">
        <v>145</v>
      </c>
      <c r="E256" s="220" t="s">
        <v>509</v>
      </c>
      <c r="F256" s="221" t="s">
        <v>510</v>
      </c>
      <c r="G256" s="222" t="s">
        <v>202</v>
      </c>
      <c r="H256" s="223">
        <v>19</v>
      </c>
      <c r="I256" s="224">
        <v>172</v>
      </c>
      <c r="J256" s="224">
        <f>ROUND(I256*H256,2)</f>
        <v>3268</v>
      </c>
      <c r="K256" s="221" t="s">
        <v>156</v>
      </c>
      <c r="L256" s="38"/>
      <c r="M256" s="225" t="s">
        <v>1</v>
      </c>
      <c r="N256" s="226" t="s">
        <v>40</v>
      </c>
      <c r="O256" s="227">
        <v>0.051999999999999998</v>
      </c>
      <c r="P256" s="227">
        <f>O256*H256</f>
        <v>0.98799999999999999</v>
      </c>
      <c r="Q256" s="227">
        <v>0.19694999999999999</v>
      </c>
      <c r="R256" s="227">
        <f>Q256*H256</f>
        <v>3.7420499999999999</v>
      </c>
      <c r="S256" s="227">
        <v>0</v>
      </c>
      <c r="T256" s="228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229" t="s">
        <v>150</v>
      </c>
      <c r="AT256" s="229" t="s">
        <v>145</v>
      </c>
      <c r="AU256" s="229" t="s">
        <v>84</v>
      </c>
      <c r="AY256" s="17" t="s">
        <v>143</v>
      </c>
      <c r="BE256" s="230">
        <f>IF(N256="základní",J256,0)</f>
        <v>3268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82</v>
      </c>
      <c r="BK256" s="230">
        <f>ROUND(I256*H256,2)</f>
        <v>3268</v>
      </c>
      <c r="BL256" s="17" t="s">
        <v>150</v>
      </c>
      <c r="BM256" s="229" t="s">
        <v>511</v>
      </c>
    </row>
    <row r="257" s="2" customFormat="1">
      <c r="A257" s="32"/>
      <c r="B257" s="33"/>
      <c r="C257" s="34"/>
      <c r="D257" s="231" t="s">
        <v>152</v>
      </c>
      <c r="E257" s="34"/>
      <c r="F257" s="232" t="s">
        <v>512</v>
      </c>
      <c r="G257" s="34"/>
      <c r="H257" s="34"/>
      <c r="I257" s="34"/>
      <c r="J257" s="34"/>
      <c r="K257" s="34"/>
      <c r="L257" s="38"/>
      <c r="M257" s="233"/>
      <c r="N257" s="234"/>
      <c r="O257" s="84"/>
      <c r="P257" s="84"/>
      <c r="Q257" s="84"/>
      <c r="R257" s="84"/>
      <c r="S257" s="84"/>
      <c r="T257" s="85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152</v>
      </c>
      <c r="AU257" s="17" t="s">
        <v>84</v>
      </c>
    </row>
    <row r="258" s="13" customFormat="1">
      <c r="A258" s="13"/>
      <c r="B258" s="235"/>
      <c r="C258" s="236"/>
      <c r="D258" s="231" t="s">
        <v>159</v>
      </c>
      <c r="E258" s="237" t="s">
        <v>1</v>
      </c>
      <c r="F258" s="238" t="s">
        <v>393</v>
      </c>
      <c r="G258" s="236"/>
      <c r="H258" s="237" t="s">
        <v>1</v>
      </c>
      <c r="I258" s="236"/>
      <c r="J258" s="236"/>
      <c r="K258" s="236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159</v>
      </c>
      <c r="AU258" s="243" t="s">
        <v>84</v>
      </c>
      <c r="AV258" s="13" t="s">
        <v>82</v>
      </c>
      <c r="AW258" s="13" t="s">
        <v>32</v>
      </c>
      <c r="AX258" s="13" t="s">
        <v>75</v>
      </c>
      <c r="AY258" s="243" t="s">
        <v>143</v>
      </c>
    </row>
    <row r="259" s="14" customFormat="1">
      <c r="A259" s="14"/>
      <c r="B259" s="244"/>
      <c r="C259" s="245"/>
      <c r="D259" s="231" t="s">
        <v>159</v>
      </c>
      <c r="E259" s="246" t="s">
        <v>1</v>
      </c>
      <c r="F259" s="247" t="s">
        <v>513</v>
      </c>
      <c r="G259" s="245"/>
      <c r="H259" s="248">
        <v>19</v>
      </c>
      <c r="I259" s="245"/>
      <c r="J259" s="245"/>
      <c r="K259" s="245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159</v>
      </c>
      <c r="AU259" s="253" t="s">
        <v>84</v>
      </c>
      <c r="AV259" s="14" t="s">
        <v>84</v>
      </c>
      <c r="AW259" s="14" t="s">
        <v>32</v>
      </c>
      <c r="AX259" s="14" t="s">
        <v>82</v>
      </c>
      <c r="AY259" s="253" t="s">
        <v>143</v>
      </c>
    </row>
    <row r="260" s="2" customFormat="1" ht="16.5" customHeight="1">
      <c r="A260" s="32"/>
      <c r="B260" s="33"/>
      <c r="C260" s="219" t="s">
        <v>514</v>
      </c>
      <c r="D260" s="219" t="s">
        <v>145</v>
      </c>
      <c r="E260" s="220" t="s">
        <v>515</v>
      </c>
      <c r="F260" s="221" t="s">
        <v>516</v>
      </c>
      <c r="G260" s="222" t="s">
        <v>202</v>
      </c>
      <c r="H260" s="223">
        <v>133</v>
      </c>
      <c r="I260" s="224">
        <v>76.599999999999994</v>
      </c>
      <c r="J260" s="224">
        <f>ROUND(I260*H260,2)</f>
        <v>10187.799999999999</v>
      </c>
      <c r="K260" s="221" t="s">
        <v>156</v>
      </c>
      <c r="L260" s="38"/>
      <c r="M260" s="225" t="s">
        <v>1</v>
      </c>
      <c r="N260" s="226" t="s">
        <v>40</v>
      </c>
      <c r="O260" s="227">
        <v>0.017000000000000001</v>
      </c>
      <c r="P260" s="227">
        <f>O260*H260</f>
        <v>2.2610000000000001</v>
      </c>
      <c r="Q260" s="227">
        <v>0.016619999999999999</v>
      </c>
      <c r="R260" s="227">
        <f>Q260*H260</f>
        <v>2.2104599999999999</v>
      </c>
      <c r="S260" s="227">
        <v>0</v>
      </c>
      <c r="T260" s="228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29" t="s">
        <v>150</v>
      </c>
      <c r="AT260" s="229" t="s">
        <v>145</v>
      </c>
      <c r="AU260" s="229" t="s">
        <v>84</v>
      </c>
      <c r="AY260" s="17" t="s">
        <v>143</v>
      </c>
      <c r="BE260" s="230">
        <f>IF(N260="základní",J260,0)</f>
        <v>10187.799999999999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82</v>
      </c>
      <c r="BK260" s="230">
        <f>ROUND(I260*H260,2)</f>
        <v>10187.799999999999</v>
      </c>
      <c r="BL260" s="17" t="s">
        <v>150</v>
      </c>
      <c r="BM260" s="229" t="s">
        <v>517</v>
      </c>
    </row>
    <row r="261" s="2" customFormat="1">
      <c r="A261" s="32"/>
      <c r="B261" s="33"/>
      <c r="C261" s="34"/>
      <c r="D261" s="231" t="s">
        <v>152</v>
      </c>
      <c r="E261" s="34"/>
      <c r="F261" s="232" t="s">
        <v>518</v>
      </c>
      <c r="G261" s="34"/>
      <c r="H261" s="34"/>
      <c r="I261" s="34"/>
      <c r="J261" s="34"/>
      <c r="K261" s="34"/>
      <c r="L261" s="38"/>
      <c r="M261" s="233"/>
      <c r="N261" s="234"/>
      <c r="O261" s="84"/>
      <c r="P261" s="84"/>
      <c r="Q261" s="84"/>
      <c r="R261" s="84"/>
      <c r="S261" s="84"/>
      <c r="T261" s="85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152</v>
      </c>
      <c r="AU261" s="17" t="s">
        <v>84</v>
      </c>
    </row>
    <row r="262" s="13" customFormat="1">
      <c r="A262" s="13"/>
      <c r="B262" s="235"/>
      <c r="C262" s="236"/>
      <c r="D262" s="231" t="s">
        <v>159</v>
      </c>
      <c r="E262" s="237" t="s">
        <v>1</v>
      </c>
      <c r="F262" s="238" t="s">
        <v>393</v>
      </c>
      <c r="G262" s="236"/>
      <c r="H262" s="237" t="s">
        <v>1</v>
      </c>
      <c r="I262" s="236"/>
      <c r="J262" s="236"/>
      <c r="K262" s="236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159</v>
      </c>
      <c r="AU262" s="243" t="s">
        <v>84</v>
      </c>
      <c r="AV262" s="13" t="s">
        <v>82</v>
      </c>
      <c r="AW262" s="13" t="s">
        <v>32</v>
      </c>
      <c r="AX262" s="13" t="s">
        <v>75</v>
      </c>
      <c r="AY262" s="243" t="s">
        <v>143</v>
      </c>
    </row>
    <row r="263" s="14" customFormat="1">
      <c r="A263" s="14"/>
      <c r="B263" s="244"/>
      <c r="C263" s="245"/>
      <c r="D263" s="231" t="s">
        <v>159</v>
      </c>
      <c r="E263" s="246" t="s">
        <v>1</v>
      </c>
      <c r="F263" s="247" t="s">
        <v>500</v>
      </c>
      <c r="G263" s="245"/>
      <c r="H263" s="248">
        <v>133</v>
      </c>
      <c r="I263" s="245"/>
      <c r="J263" s="245"/>
      <c r="K263" s="245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159</v>
      </c>
      <c r="AU263" s="253" t="s">
        <v>84</v>
      </c>
      <c r="AV263" s="14" t="s">
        <v>84</v>
      </c>
      <c r="AW263" s="14" t="s">
        <v>32</v>
      </c>
      <c r="AX263" s="14" t="s">
        <v>82</v>
      </c>
      <c r="AY263" s="253" t="s">
        <v>143</v>
      </c>
    </row>
    <row r="264" s="2" customFormat="1" ht="16.5" customHeight="1">
      <c r="A264" s="32"/>
      <c r="B264" s="33"/>
      <c r="C264" s="219" t="s">
        <v>519</v>
      </c>
      <c r="D264" s="219" t="s">
        <v>145</v>
      </c>
      <c r="E264" s="220" t="s">
        <v>520</v>
      </c>
      <c r="F264" s="221" t="s">
        <v>521</v>
      </c>
      <c r="G264" s="222" t="s">
        <v>202</v>
      </c>
      <c r="H264" s="223">
        <v>133</v>
      </c>
      <c r="I264" s="224">
        <v>284</v>
      </c>
      <c r="J264" s="224">
        <f>ROUND(I264*H264,2)</f>
        <v>37772</v>
      </c>
      <c r="K264" s="221" t="s">
        <v>156</v>
      </c>
      <c r="L264" s="38"/>
      <c r="M264" s="225" t="s">
        <v>1</v>
      </c>
      <c r="N264" s="226" t="s">
        <v>40</v>
      </c>
      <c r="O264" s="227">
        <v>0.029000000000000001</v>
      </c>
      <c r="P264" s="227">
        <f>O264*H264</f>
        <v>3.8570000000000002</v>
      </c>
      <c r="Q264" s="227">
        <v>0.2268</v>
      </c>
      <c r="R264" s="227">
        <f>Q264*H264</f>
        <v>30.164400000000001</v>
      </c>
      <c r="S264" s="227">
        <v>0</v>
      </c>
      <c r="T264" s="228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229" t="s">
        <v>150</v>
      </c>
      <c r="AT264" s="229" t="s">
        <v>145</v>
      </c>
      <c r="AU264" s="229" t="s">
        <v>84</v>
      </c>
      <c r="AY264" s="17" t="s">
        <v>143</v>
      </c>
      <c r="BE264" s="230">
        <f>IF(N264="základní",J264,0)</f>
        <v>37772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82</v>
      </c>
      <c r="BK264" s="230">
        <f>ROUND(I264*H264,2)</f>
        <v>37772</v>
      </c>
      <c r="BL264" s="17" t="s">
        <v>150</v>
      </c>
      <c r="BM264" s="229" t="s">
        <v>522</v>
      </c>
    </row>
    <row r="265" s="2" customFormat="1">
      <c r="A265" s="32"/>
      <c r="B265" s="33"/>
      <c r="C265" s="34"/>
      <c r="D265" s="231" t="s">
        <v>152</v>
      </c>
      <c r="E265" s="34"/>
      <c r="F265" s="232" t="s">
        <v>523</v>
      </c>
      <c r="G265" s="34"/>
      <c r="H265" s="34"/>
      <c r="I265" s="34"/>
      <c r="J265" s="34"/>
      <c r="K265" s="34"/>
      <c r="L265" s="38"/>
      <c r="M265" s="233"/>
      <c r="N265" s="234"/>
      <c r="O265" s="84"/>
      <c r="P265" s="84"/>
      <c r="Q265" s="84"/>
      <c r="R265" s="84"/>
      <c r="S265" s="84"/>
      <c r="T265" s="85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7" t="s">
        <v>152</v>
      </c>
      <c r="AU265" s="17" t="s">
        <v>84</v>
      </c>
    </row>
    <row r="266" s="13" customFormat="1">
      <c r="A266" s="13"/>
      <c r="B266" s="235"/>
      <c r="C266" s="236"/>
      <c r="D266" s="231" t="s">
        <v>159</v>
      </c>
      <c r="E266" s="237" t="s">
        <v>1</v>
      </c>
      <c r="F266" s="238" t="s">
        <v>393</v>
      </c>
      <c r="G266" s="236"/>
      <c r="H266" s="237" t="s">
        <v>1</v>
      </c>
      <c r="I266" s="236"/>
      <c r="J266" s="236"/>
      <c r="K266" s="236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159</v>
      </c>
      <c r="AU266" s="243" t="s">
        <v>84</v>
      </c>
      <c r="AV266" s="13" t="s">
        <v>82</v>
      </c>
      <c r="AW266" s="13" t="s">
        <v>32</v>
      </c>
      <c r="AX266" s="13" t="s">
        <v>75</v>
      </c>
      <c r="AY266" s="243" t="s">
        <v>143</v>
      </c>
    </row>
    <row r="267" s="14" customFormat="1">
      <c r="A267" s="14"/>
      <c r="B267" s="244"/>
      <c r="C267" s="245"/>
      <c r="D267" s="231" t="s">
        <v>159</v>
      </c>
      <c r="E267" s="246" t="s">
        <v>1</v>
      </c>
      <c r="F267" s="247" t="s">
        <v>500</v>
      </c>
      <c r="G267" s="245"/>
      <c r="H267" s="248">
        <v>133</v>
      </c>
      <c r="I267" s="245"/>
      <c r="J267" s="245"/>
      <c r="K267" s="245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159</v>
      </c>
      <c r="AU267" s="253" t="s">
        <v>84</v>
      </c>
      <c r="AV267" s="14" t="s">
        <v>84</v>
      </c>
      <c r="AW267" s="14" t="s">
        <v>32</v>
      </c>
      <c r="AX267" s="14" t="s">
        <v>82</v>
      </c>
      <c r="AY267" s="253" t="s">
        <v>143</v>
      </c>
    </row>
    <row r="268" s="12" customFormat="1" ht="22.8" customHeight="1">
      <c r="A268" s="12"/>
      <c r="B268" s="204"/>
      <c r="C268" s="205"/>
      <c r="D268" s="206" t="s">
        <v>74</v>
      </c>
      <c r="E268" s="217" t="s">
        <v>194</v>
      </c>
      <c r="F268" s="217" t="s">
        <v>524</v>
      </c>
      <c r="G268" s="205"/>
      <c r="H268" s="205"/>
      <c r="I268" s="205"/>
      <c r="J268" s="218">
        <f>BK268</f>
        <v>5121.1000000000004</v>
      </c>
      <c r="K268" s="205"/>
      <c r="L268" s="209"/>
      <c r="M268" s="210"/>
      <c r="N268" s="211"/>
      <c r="O268" s="211"/>
      <c r="P268" s="212">
        <f>SUM(P269:P275)</f>
        <v>4.1799999999999997</v>
      </c>
      <c r="Q268" s="211"/>
      <c r="R268" s="212">
        <f>SUM(R269:R275)</f>
        <v>0.42219999999999996</v>
      </c>
      <c r="S268" s="211"/>
      <c r="T268" s="213">
        <f>SUM(T269:T275)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82</v>
      </c>
      <c r="AT268" s="215" t="s">
        <v>74</v>
      </c>
      <c r="AU268" s="215" t="s">
        <v>82</v>
      </c>
      <c r="AY268" s="214" t="s">
        <v>143</v>
      </c>
      <c r="BK268" s="216">
        <f>SUM(BK269:BK275)</f>
        <v>5121.1000000000004</v>
      </c>
    </row>
    <row r="269" s="2" customFormat="1" ht="16.5" customHeight="1">
      <c r="A269" s="32"/>
      <c r="B269" s="33"/>
      <c r="C269" s="219" t="s">
        <v>525</v>
      </c>
      <c r="D269" s="219" t="s">
        <v>145</v>
      </c>
      <c r="E269" s="220" t="s">
        <v>526</v>
      </c>
      <c r="F269" s="221" t="s">
        <v>527</v>
      </c>
      <c r="G269" s="222" t="s">
        <v>528</v>
      </c>
      <c r="H269" s="223">
        <v>1</v>
      </c>
      <c r="I269" s="224">
        <v>290</v>
      </c>
      <c r="J269" s="224">
        <f>ROUND(I269*H269,2)</f>
        <v>290</v>
      </c>
      <c r="K269" s="221" t="s">
        <v>156</v>
      </c>
      <c r="L269" s="38"/>
      <c r="M269" s="225" t="s">
        <v>1</v>
      </c>
      <c r="N269" s="226" t="s">
        <v>40</v>
      </c>
      <c r="O269" s="227">
        <v>0.70999999999999996</v>
      </c>
      <c r="P269" s="227">
        <f>O269*H269</f>
        <v>0.70999999999999996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229" t="s">
        <v>150</v>
      </c>
      <c r="AT269" s="229" t="s">
        <v>145</v>
      </c>
      <c r="AU269" s="229" t="s">
        <v>84</v>
      </c>
      <c r="AY269" s="17" t="s">
        <v>143</v>
      </c>
      <c r="BE269" s="230">
        <f>IF(N269="základní",J269,0)</f>
        <v>290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82</v>
      </c>
      <c r="BK269" s="230">
        <f>ROUND(I269*H269,2)</f>
        <v>290</v>
      </c>
      <c r="BL269" s="17" t="s">
        <v>150</v>
      </c>
      <c r="BM269" s="229" t="s">
        <v>529</v>
      </c>
    </row>
    <row r="270" s="2" customFormat="1">
      <c r="A270" s="32"/>
      <c r="B270" s="33"/>
      <c r="C270" s="34"/>
      <c r="D270" s="231" t="s">
        <v>152</v>
      </c>
      <c r="E270" s="34"/>
      <c r="F270" s="232" t="s">
        <v>530</v>
      </c>
      <c r="G270" s="34"/>
      <c r="H270" s="34"/>
      <c r="I270" s="34"/>
      <c r="J270" s="34"/>
      <c r="K270" s="34"/>
      <c r="L270" s="38"/>
      <c r="M270" s="233"/>
      <c r="N270" s="234"/>
      <c r="O270" s="84"/>
      <c r="P270" s="84"/>
      <c r="Q270" s="84"/>
      <c r="R270" s="84"/>
      <c r="S270" s="84"/>
      <c r="T270" s="85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152</v>
      </c>
      <c r="AU270" s="17" t="s">
        <v>84</v>
      </c>
    </row>
    <row r="271" s="2" customFormat="1" ht="16.5" customHeight="1">
      <c r="A271" s="32"/>
      <c r="B271" s="33"/>
      <c r="C271" s="219" t="s">
        <v>531</v>
      </c>
      <c r="D271" s="219" t="s">
        <v>145</v>
      </c>
      <c r="E271" s="220" t="s">
        <v>532</v>
      </c>
      <c r="F271" s="221" t="s">
        <v>533</v>
      </c>
      <c r="G271" s="222" t="s">
        <v>528</v>
      </c>
      <c r="H271" s="223">
        <v>10</v>
      </c>
      <c r="I271" s="224">
        <v>169</v>
      </c>
      <c r="J271" s="224">
        <f>ROUND(I271*H271,2)</f>
        <v>1690</v>
      </c>
      <c r="K271" s="221" t="s">
        <v>156</v>
      </c>
      <c r="L271" s="38"/>
      <c r="M271" s="225" t="s">
        <v>1</v>
      </c>
      <c r="N271" s="226" t="s">
        <v>40</v>
      </c>
      <c r="O271" s="227">
        <v>0.34699999999999998</v>
      </c>
      <c r="P271" s="227">
        <f>O271*H271</f>
        <v>3.4699999999999998</v>
      </c>
      <c r="Q271" s="227">
        <v>0.00182</v>
      </c>
      <c r="R271" s="227">
        <f>Q271*H271</f>
        <v>0.018200000000000001</v>
      </c>
      <c r="S271" s="227">
        <v>0</v>
      </c>
      <c r="T271" s="228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229" t="s">
        <v>150</v>
      </c>
      <c r="AT271" s="229" t="s">
        <v>145</v>
      </c>
      <c r="AU271" s="229" t="s">
        <v>84</v>
      </c>
      <c r="AY271" s="17" t="s">
        <v>143</v>
      </c>
      <c r="BE271" s="230">
        <f>IF(N271="základní",J271,0)</f>
        <v>1690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82</v>
      </c>
      <c r="BK271" s="230">
        <f>ROUND(I271*H271,2)</f>
        <v>1690</v>
      </c>
      <c r="BL271" s="17" t="s">
        <v>150</v>
      </c>
      <c r="BM271" s="229" t="s">
        <v>534</v>
      </c>
    </row>
    <row r="272" s="2" customFormat="1">
      <c r="A272" s="32"/>
      <c r="B272" s="33"/>
      <c r="C272" s="34"/>
      <c r="D272" s="231" t="s">
        <v>152</v>
      </c>
      <c r="E272" s="34"/>
      <c r="F272" s="232" t="s">
        <v>535</v>
      </c>
      <c r="G272" s="34"/>
      <c r="H272" s="34"/>
      <c r="I272" s="34"/>
      <c r="J272" s="34"/>
      <c r="K272" s="34"/>
      <c r="L272" s="38"/>
      <c r="M272" s="233"/>
      <c r="N272" s="234"/>
      <c r="O272" s="84"/>
      <c r="P272" s="84"/>
      <c r="Q272" s="84"/>
      <c r="R272" s="84"/>
      <c r="S272" s="84"/>
      <c r="T272" s="85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152</v>
      </c>
      <c r="AU272" s="17" t="s">
        <v>84</v>
      </c>
    </row>
    <row r="273" s="2" customFormat="1" ht="16.5" customHeight="1">
      <c r="A273" s="32"/>
      <c r="B273" s="33"/>
      <c r="C273" s="268" t="s">
        <v>536</v>
      </c>
      <c r="D273" s="268" t="s">
        <v>438</v>
      </c>
      <c r="E273" s="269" t="s">
        <v>537</v>
      </c>
      <c r="F273" s="270" t="s">
        <v>538</v>
      </c>
      <c r="G273" s="271" t="s">
        <v>528</v>
      </c>
      <c r="H273" s="272">
        <v>10.1</v>
      </c>
      <c r="I273" s="273">
        <v>311</v>
      </c>
      <c r="J273" s="273">
        <f>ROUND(I273*H273,2)</f>
        <v>3141.0999999999999</v>
      </c>
      <c r="K273" s="270" t="s">
        <v>156</v>
      </c>
      <c r="L273" s="274"/>
      <c r="M273" s="275" t="s">
        <v>1</v>
      </c>
      <c r="N273" s="276" t="s">
        <v>40</v>
      </c>
      <c r="O273" s="227">
        <v>0</v>
      </c>
      <c r="P273" s="227">
        <f>O273*H273</f>
        <v>0</v>
      </c>
      <c r="Q273" s="227">
        <v>0.040000000000000001</v>
      </c>
      <c r="R273" s="227">
        <f>Q273*H273</f>
        <v>0.40399999999999997</v>
      </c>
      <c r="S273" s="227">
        <v>0</v>
      </c>
      <c r="T273" s="228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229" t="s">
        <v>194</v>
      </c>
      <c r="AT273" s="229" t="s">
        <v>438</v>
      </c>
      <c r="AU273" s="229" t="s">
        <v>84</v>
      </c>
      <c r="AY273" s="17" t="s">
        <v>143</v>
      </c>
      <c r="BE273" s="230">
        <f>IF(N273="základní",J273,0)</f>
        <v>3141.0999999999999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82</v>
      </c>
      <c r="BK273" s="230">
        <f>ROUND(I273*H273,2)</f>
        <v>3141.0999999999999</v>
      </c>
      <c r="BL273" s="17" t="s">
        <v>150</v>
      </c>
      <c r="BM273" s="229" t="s">
        <v>539</v>
      </c>
    </row>
    <row r="274" s="2" customFormat="1">
      <c r="A274" s="32"/>
      <c r="B274" s="33"/>
      <c r="C274" s="34"/>
      <c r="D274" s="231" t="s">
        <v>152</v>
      </c>
      <c r="E274" s="34"/>
      <c r="F274" s="232" t="s">
        <v>538</v>
      </c>
      <c r="G274" s="34"/>
      <c r="H274" s="34"/>
      <c r="I274" s="34"/>
      <c r="J274" s="34"/>
      <c r="K274" s="34"/>
      <c r="L274" s="38"/>
      <c r="M274" s="233"/>
      <c r="N274" s="234"/>
      <c r="O274" s="84"/>
      <c r="P274" s="84"/>
      <c r="Q274" s="84"/>
      <c r="R274" s="84"/>
      <c r="S274" s="84"/>
      <c r="T274" s="85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152</v>
      </c>
      <c r="AU274" s="17" t="s">
        <v>84</v>
      </c>
    </row>
    <row r="275" s="14" customFormat="1">
      <c r="A275" s="14"/>
      <c r="B275" s="244"/>
      <c r="C275" s="245"/>
      <c r="D275" s="231" t="s">
        <v>159</v>
      </c>
      <c r="E275" s="246" t="s">
        <v>1</v>
      </c>
      <c r="F275" s="247" t="s">
        <v>540</v>
      </c>
      <c r="G275" s="245"/>
      <c r="H275" s="248">
        <v>10.1</v>
      </c>
      <c r="I275" s="245"/>
      <c r="J275" s="245"/>
      <c r="K275" s="245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159</v>
      </c>
      <c r="AU275" s="253" t="s">
        <v>84</v>
      </c>
      <c r="AV275" s="14" t="s">
        <v>84</v>
      </c>
      <c r="AW275" s="14" t="s">
        <v>32</v>
      </c>
      <c r="AX275" s="14" t="s">
        <v>82</v>
      </c>
      <c r="AY275" s="253" t="s">
        <v>143</v>
      </c>
    </row>
    <row r="276" s="12" customFormat="1" ht="22.8" customHeight="1">
      <c r="A276" s="12"/>
      <c r="B276" s="204"/>
      <c r="C276" s="205"/>
      <c r="D276" s="206" t="s">
        <v>74</v>
      </c>
      <c r="E276" s="217" t="s">
        <v>199</v>
      </c>
      <c r="F276" s="217" t="s">
        <v>541</v>
      </c>
      <c r="G276" s="205"/>
      <c r="H276" s="205"/>
      <c r="I276" s="205"/>
      <c r="J276" s="218">
        <f>BK276</f>
        <v>142163.78</v>
      </c>
      <c r="K276" s="205"/>
      <c r="L276" s="209"/>
      <c r="M276" s="210"/>
      <c r="N276" s="211"/>
      <c r="O276" s="211"/>
      <c r="P276" s="212">
        <f>SUM(P277:P309)</f>
        <v>118.19159999999999</v>
      </c>
      <c r="Q276" s="211"/>
      <c r="R276" s="212">
        <f>SUM(R277:R309)</f>
        <v>25.614930359999999</v>
      </c>
      <c r="S276" s="211"/>
      <c r="T276" s="213">
        <f>SUM(T277:T309)</f>
        <v>12.370000000000001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4" t="s">
        <v>82</v>
      </c>
      <c r="AT276" s="215" t="s">
        <v>74</v>
      </c>
      <c r="AU276" s="215" t="s">
        <v>82</v>
      </c>
      <c r="AY276" s="214" t="s">
        <v>143</v>
      </c>
      <c r="BK276" s="216">
        <f>SUM(BK277:BK309)</f>
        <v>142163.78</v>
      </c>
    </row>
    <row r="277" s="2" customFormat="1" ht="16.5" customHeight="1">
      <c r="A277" s="32"/>
      <c r="B277" s="33"/>
      <c r="C277" s="219" t="s">
        <v>542</v>
      </c>
      <c r="D277" s="219" t="s">
        <v>145</v>
      </c>
      <c r="E277" s="220" t="s">
        <v>543</v>
      </c>
      <c r="F277" s="221" t="s">
        <v>544</v>
      </c>
      <c r="G277" s="222" t="s">
        <v>379</v>
      </c>
      <c r="H277" s="223">
        <v>6.7999999999999998</v>
      </c>
      <c r="I277" s="224">
        <v>3780</v>
      </c>
      <c r="J277" s="224">
        <f>ROUND(I277*H277,2)</f>
        <v>25704</v>
      </c>
      <c r="K277" s="221" t="s">
        <v>156</v>
      </c>
      <c r="L277" s="38"/>
      <c r="M277" s="225" t="s">
        <v>1</v>
      </c>
      <c r="N277" s="226" t="s">
        <v>40</v>
      </c>
      <c r="O277" s="227">
        <v>2.964</v>
      </c>
      <c r="P277" s="227">
        <f>O277*H277</f>
        <v>20.155200000000001</v>
      </c>
      <c r="Q277" s="227">
        <v>1.3682799999999999</v>
      </c>
      <c r="R277" s="227">
        <f>Q277*H277</f>
        <v>9.3043040000000001</v>
      </c>
      <c r="S277" s="227">
        <v>0</v>
      </c>
      <c r="T277" s="228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229" t="s">
        <v>150</v>
      </c>
      <c r="AT277" s="229" t="s">
        <v>145</v>
      </c>
      <c r="AU277" s="229" t="s">
        <v>84</v>
      </c>
      <c r="AY277" s="17" t="s">
        <v>143</v>
      </c>
      <c r="BE277" s="230">
        <f>IF(N277="základní",J277,0)</f>
        <v>25704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82</v>
      </c>
      <c r="BK277" s="230">
        <f>ROUND(I277*H277,2)</f>
        <v>25704</v>
      </c>
      <c r="BL277" s="17" t="s">
        <v>150</v>
      </c>
      <c r="BM277" s="229" t="s">
        <v>545</v>
      </c>
    </row>
    <row r="278" s="2" customFormat="1">
      <c r="A278" s="32"/>
      <c r="B278" s="33"/>
      <c r="C278" s="34"/>
      <c r="D278" s="231" t="s">
        <v>152</v>
      </c>
      <c r="E278" s="34"/>
      <c r="F278" s="232" t="s">
        <v>546</v>
      </c>
      <c r="G278" s="34"/>
      <c r="H278" s="34"/>
      <c r="I278" s="34"/>
      <c r="J278" s="34"/>
      <c r="K278" s="34"/>
      <c r="L278" s="38"/>
      <c r="M278" s="233"/>
      <c r="N278" s="234"/>
      <c r="O278" s="84"/>
      <c r="P278" s="84"/>
      <c r="Q278" s="84"/>
      <c r="R278" s="84"/>
      <c r="S278" s="84"/>
      <c r="T278" s="85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152</v>
      </c>
      <c r="AU278" s="17" t="s">
        <v>84</v>
      </c>
    </row>
    <row r="279" s="2" customFormat="1" ht="16.5" customHeight="1">
      <c r="A279" s="32"/>
      <c r="B279" s="33"/>
      <c r="C279" s="268" t="s">
        <v>547</v>
      </c>
      <c r="D279" s="268" t="s">
        <v>438</v>
      </c>
      <c r="E279" s="269" t="s">
        <v>548</v>
      </c>
      <c r="F279" s="270" t="s">
        <v>549</v>
      </c>
      <c r="G279" s="271" t="s">
        <v>379</v>
      </c>
      <c r="H279" s="272">
        <v>6.8680000000000003</v>
      </c>
      <c r="I279" s="273">
        <v>4090</v>
      </c>
      <c r="J279" s="273">
        <f>ROUND(I279*H279,2)</f>
        <v>28090.119999999999</v>
      </c>
      <c r="K279" s="270" t="s">
        <v>156</v>
      </c>
      <c r="L279" s="274"/>
      <c r="M279" s="275" t="s">
        <v>1</v>
      </c>
      <c r="N279" s="276" t="s">
        <v>40</v>
      </c>
      <c r="O279" s="227">
        <v>0</v>
      </c>
      <c r="P279" s="227">
        <f>O279*H279</f>
        <v>0</v>
      </c>
      <c r="Q279" s="227">
        <v>0.81499999999999995</v>
      </c>
      <c r="R279" s="227">
        <f>Q279*H279</f>
        <v>5.5974199999999996</v>
      </c>
      <c r="S279" s="227">
        <v>0</v>
      </c>
      <c r="T279" s="228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29" t="s">
        <v>194</v>
      </c>
      <c r="AT279" s="229" t="s">
        <v>438</v>
      </c>
      <c r="AU279" s="229" t="s">
        <v>84</v>
      </c>
      <c r="AY279" s="17" t="s">
        <v>143</v>
      </c>
      <c r="BE279" s="230">
        <f>IF(N279="základní",J279,0)</f>
        <v>28090.119999999999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82</v>
      </c>
      <c r="BK279" s="230">
        <f>ROUND(I279*H279,2)</f>
        <v>28090.119999999999</v>
      </c>
      <c r="BL279" s="17" t="s">
        <v>150</v>
      </c>
      <c r="BM279" s="229" t="s">
        <v>550</v>
      </c>
    </row>
    <row r="280" s="2" customFormat="1">
      <c r="A280" s="32"/>
      <c r="B280" s="33"/>
      <c r="C280" s="34"/>
      <c r="D280" s="231" t="s">
        <v>152</v>
      </c>
      <c r="E280" s="34"/>
      <c r="F280" s="232" t="s">
        <v>549</v>
      </c>
      <c r="G280" s="34"/>
      <c r="H280" s="34"/>
      <c r="I280" s="34"/>
      <c r="J280" s="34"/>
      <c r="K280" s="34"/>
      <c r="L280" s="38"/>
      <c r="M280" s="233"/>
      <c r="N280" s="234"/>
      <c r="O280" s="84"/>
      <c r="P280" s="84"/>
      <c r="Q280" s="84"/>
      <c r="R280" s="84"/>
      <c r="S280" s="84"/>
      <c r="T280" s="85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152</v>
      </c>
      <c r="AU280" s="17" t="s">
        <v>84</v>
      </c>
    </row>
    <row r="281" s="14" customFormat="1">
      <c r="A281" s="14"/>
      <c r="B281" s="244"/>
      <c r="C281" s="245"/>
      <c r="D281" s="231" t="s">
        <v>159</v>
      </c>
      <c r="E281" s="246" t="s">
        <v>1</v>
      </c>
      <c r="F281" s="247" t="s">
        <v>551</v>
      </c>
      <c r="G281" s="245"/>
      <c r="H281" s="248">
        <v>6.8680000000000003</v>
      </c>
      <c r="I281" s="245"/>
      <c r="J281" s="245"/>
      <c r="K281" s="245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159</v>
      </c>
      <c r="AU281" s="253" t="s">
        <v>84</v>
      </c>
      <c r="AV281" s="14" t="s">
        <v>84</v>
      </c>
      <c r="AW281" s="14" t="s">
        <v>32</v>
      </c>
      <c r="AX281" s="14" t="s">
        <v>82</v>
      </c>
      <c r="AY281" s="253" t="s">
        <v>143</v>
      </c>
    </row>
    <row r="282" s="2" customFormat="1" ht="16.5" customHeight="1">
      <c r="A282" s="32"/>
      <c r="B282" s="33"/>
      <c r="C282" s="219" t="s">
        <v>552</v>
      </c>
      <c r="D282" s="219" t="s">
        <v>145</v>
      </c>
      <c r="E282" s="220" t="s">
        <v>553</v>
      </c>
      <c r="F282" s="221" t="s">
        <v>554</v>
      </c>
      <c r="G282" s="222" t="s">
        <v>109</v>
      </c>
      <c r="H282" s="223">
        <v>4.0599999999999996</v>
      </c>
      <c r="I282" s="224">
        <v>5980</v>
      </c>
      <c r="J282" s="224">
        <f>ROUND(I282*H282,2)</f>
        <v>24278.799999999999</v>
      </c>
      <c r="K282" s="221" t="s">
        <v>156</v>
      </c>
      <c r="L282" s="38"/>
      <c r="M282" s="225" t="s">
        <v>1</v>
      </c>
      <c r="N282" s="226" t="s">
        <v>40</v>
      </c>
      <c r="O282" s="227">
        <v>3.6440000000000001</v>
      </c>
      <c r="P282" s="227">
        <f>O282*H282</f>
        <v>14.794639999999999</v>
      </c>
      <c r="Q282" s="227">
        <v>2.5122499999999999</v>
      </c>
      <c r="R282" s="227">
        <f>Q282*H282</f>
        <v>10.199734999999999</v>
      </c>
      <c r="S282" s="227">
        <v>0</v>
      </c>
      <c r="T282" s="228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229" t="s">
        <v>150</v>
      </c>
      <c r="AT282" s="229" t="s">
        <v>145</v>
      </c>
      <c r="AU282" s="229" t="s">
        <v>84</v>
      </c>
      <c r="AY282" s="17" t="s">
        <v>143</v>
      </c>
      <c r="BE282" s="230">
        <f>IF(N282="základní",J282,0)</f>
        <v>24278.799999999999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82</v>
      </c>
      <c r="BK282" s="230">
        <f>ROUND(I282*H282,2)</f>
        <v>24278.799999999999</v>
      </c>
      <c r="BL282" s="17" t="s">
        <v>150</v>
      </c>
      <c r="BM282" s="229" t="s">
        <v>555</v>
      </c>
    </row>
    <row r="283" s="2" customFormat="1">
      <c r="A283" s="32"/>
      <c r="B283" s="33"/>
      <c r="C283" s="34"/>
      <c r="D283" s="231" t="s">
        <v>152</v>
      </c>
      <c r="E283" s="34"/>
      <c r="F283" s="232" t="s">
        <v>556</v>
      </c>
      <c r="G283" s="34"/>
      <c r="H283" s="34"/>
      <c r="I283" s="34"/>
      <c r="J283" s="34"/>
      <c r="K283" s="34"/>
      <c r="L283" s="38"/>
      <c r="M283" s="233"/>
      <c r="N283" s="234"/>
      <c r="O283" s="84"/>
      <c r="P283" s="84"/>
      <c r="Q283" s="84"/>
      <c r="R283" s="84"/>
      <c r="S283" s="84"/>
      <c r="T283" s="85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152</v>
      </c>
      <c r="AU283" s="17" t="s">
        <v>84</v>
      </c>
    </row>
    <row r="284" s="13" customFormat="1">
      <c r="A284" s="13"/>
      <c r="B284" s="235"/>
      <c r="C284" s="236"/>
      <c r="D284" s="231" t="s">
        <v>159</v>
      </c>
      <c r="E284" s="237" t="s">
        <v>1</v>
      </c>
      <c r="F284" s="238" t="s">
        <v>397</v>
      </c>
      <c r="G284" s="236"/>
      <c r="H284" s="237" t="s">
        <v>1</v>
      </c>
      <c r="I284" s="236"/>
      <c r="J284" s="236"/>
      <c r="K284" s="236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159</v>
      </c>
      <c r="AU284" s="243" t="s">
        <v>84</v>
      </c>
      <c r="AV284" s="13" t="s">
        <v>82</v>
      </c>
      <c r="AW284" s="13" t="s">
        <v>32</v>
      </c>
      <c r="AX284" s="13" t="s">
        <v>75</v>
      </c>
      <c r="AY284" s="243" t="s">
        <v>143</v>
      </c>
    </row>
    <row r="285" s="14" customFormat="1">
      <c r="A285" s="14"/>
      <c r="B285" s="244"/>
      <c r="C285" s="245"/>
      <c r="D285" s="231" t="s">
        <v>159</v>
      </c>
      <c r="E285" s="246" t="s">
        <v>1</v>
      </c>
      <c r="F285" s="247" t="s">
        <v>557</v>
      </c>
      <c r="G285" s="245"/>
      <c r="H285" s="248">
        <v>4.0599999999999996</v>
      </c>
      <c r="I285" s="245"/>
      <c r="J285" s="245"/>
      <c r="K285" s="245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159</v>
      </c>
      <c r="AU285" s="253" t="s">
        <v>84</v>
      </c>
      <c r="AV285" s="14" t="s">
        <v>84</v>
      </c>
      <c r="AW285" s="14" t="s">
        <v>32</v>
      </c>
      <c r="AX285" s="14" t="s">
        <v>82</v>
      </c>
      <c r="AY285" s="253" t="s">
        <v>143</v>
      </c>
    </row>
    <row r="286" s="2" customFormat="1" ht="21.75" customHeight="1">
      <c r="A286" s="32"/>
      <c r="B286" s="33"/>
      <c r="C286" s="219" t="s">
        <v>558</v>
      </c>
      <c r="D286" s="219" t="s">
        <v>145</v>
      </c>
      <c r="E286" s="220" t="s">
        <v>559</v>
      </c>
      <c r="F286" s="221" t="s">
        <v>560</v>
      </c>
      <c r="G286" s="222" t="s">
        <v>202</v>
      </c>
      <c r="H286" s="223">
        <v>152</v>
      </c>
      <c r="I286" s="224">
        <v>63.5</v>
      </c>
      <c r="J286" s="224">
        <f>ROUND(I286*H286,2)</f>
        <v>9652</v>
      </c>
      <c r="K286" s="221" t="s">
        <v>156</v>
      </c>
      <c r="L286" s="38"/>
      <c r="M286" s="225" t="s">
        <v>1</v>
      </c>
      <c r="N286" s="226" t="s">
        <v>40</v>
      </c>
      <c r="O286" s="227">
        <v>0.080000000000000002</v>
      </c>
      <c r="P286" s="227">
        <f>O286*H286</f>
        <v>12.16</v>
      </c>
      <c r="Q286" s="227">
        <v>0.00036000000000000002</v>
      </c>
      <c r="R286" s="227">
        <f>Q286*H286</f>
        <v>0.054720000000000005</v>
      </c>
      <c r="S286" s="227">
        <v>0</v>
      </c>
      <c r="T286" s="228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29" t="s">
        <v>150</v>
      </c>
      <c r="AT286" s="229" t="s">
        <v>145</v>
      </c>
      <c r="AU286" s="229" t="s">
        <v>84</v>
      </c>
      <c r="AY286" s="17" t="s">
        <v>143</v>
      </c>
      <c r="BE286" s="230">
        <f>IF(N286="základní",J286,0)</f>
        <v>9652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82</v>
      </c>
      <c r="BK286" s="230">
        <f>ROUND(I286*H286,2)</f>
        <v>9652</v>
      </c>
      <c r="BL286" s="17" t="s">
        <v>150</v>
      </c>
      <c r="BM286" s="229" t="s">
        <v>561</v>
      </c>
    </row>
    <row r="287" s="2" customFormat="1">
      <c r="A287" s="32"/>
      <c r="B287" s="33"/>
      <c r="C287" s="34"/>
      <c r="D287" s="231" t="s">
        <v>152</v>
      </c>
      <c r="E287" s="34"/>
      <c r="F287" s="232" t="s">
        <v>562</v>
      </c>
      <c r="G287" s="34"/>
      <c r="H287" s="34"/>
      <c r="I287" s="34"/>
      <c r="J287" s="34"/>
      <c r="K287" s="34"/>
      <c r="L287" s="38"/>
      <c r="M287" s="233"/>
      <c r="N287" s="234"/>
      <c r="O287" s="84"/>
      <c r="P287" s="84"/>
      <c r="Q287" s="84"/>
      <c r="R287" s="84"/>
      <c r="S287" s="84"/>
      <c r="T287" s="85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152</v>
      </c>
      <c r="AU287" s="17" t="s">
        <v>84</v>
      </c>
    </row>
    <row r="288" s="13" customFormat="1">
      <c r="A288" s="13"/>
      <c r="B288" s="235"/>
      <c r="C288" s="236"/>
      <c r="D288" s="231" t="s">
        <v>159</v>
      </c>
      <c r="E288" s="237" t="s">
        <v>1</v>
      </c>
      <c r="F288" s="238" t="s">
        <v>395</v>
      </c>
      <c r="G288" s="236"/>
      <c r="H288" s="237" t="s">
        <v>1</v>
      </c>
      <c r="I288" s="236"/>
      <c r="J288" s="236"/>
      <c r="K288" s="236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159</v>
      </c>
      <c r="AU288" s="243" t="s">
        <v>84</v>
      </c>
      <c r="AV288" s="13" t="s">
        <v>82</v>
      </c>
      <c r="AW288" s="13" t="s">
        <v>32</v>
      </c>
      <c r="AX288" s="13" t="s">
        <v>75</v>
      </c>
      <c r="AY288" s="243" t="s">
        <v>143</v>
      </c>
    </row>
    <row r="289" s="14" customFormat="1">
      <c r="A289" s="14"/>
      <c r="B289" s="244"/>
      <c r="C289" s="245"/>
      <c r="D289" s="231" t="s">
        <v>159</v>
      </c>
      <c r="E289" s="246" t="s">
        <v>1</v>
      </c>
      <c r="F289" s="247" t="s">
        <v>422</v>
      </c>
      <c r="G289" s="245"/>
      <c r="H289" s="248">
        <v>152</v>
      </c>
      <c r="I289" s="245"/>
      <c r="J289" s="245"/>
      <c r="K289" s="245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159</v>
      </c>
      <c r="AU289" s="253" t="s">
        <v>84</v>
      </c>
      <c r="AV289" s="14" t="s">
        <v>84</v>
      </c>
      <c r="AW289" s="14" t="s">
        <v>32</v>
      </c>
      <c r="AX289" s="14" t="s">
        <v>82</v>
      </c>
      <c r="AY289" s="253" t="s">
        <v>143</v>
      </c>
    </row>
    <row r="290" s="2" customFormat="1" ht="16.5" customHeight="1">
      <c r="A290" s="32"/>
      <c r="B290" s="33"/>
      <c r="C290" s="219" t="s">
        <v>563</v>
      </c>
      <c r="D290" s="219" t="s">
        <v>145</v>
      </c>
      <c r="E290" s="220" t="s">
        <v>564</v>
      </c>
      <c r="F290" s="221" t="s">
        <v>565</v>
      </c>
      <c r="G290" s="222" t="s">
        <v>379</v>
      </c>
      <c r="H290" s="223">
        <v>7.4000000000000004</v>
      </c>
      <c r="I290" s="224">
        <v>92.900000000000006</v>
      </c>
      <c r="J290" s="224">
        <f>ROUND(I290*H290,2)</f>
        <v>687.46000000000004</v>
      </c>
      <c r="K290" s="221" t="s">
        <v>156</v>
      </c>
      <c r="L290" s="38"/>
      <c r="M290" s="225" t="s">
        <v>1</v>
      </c>
      <c r="N290" s="226" t="s">
        <v>40</v>
      </c>
      <c r="O290" s="227">
        <v>0.096000000000000002</v>
      </c>
      <c r="P290" s="227">
        <f>O290*H290</f>
        <v>0.71040000000000003</v>
      </c>
      <c r="Q290" s="227">
        <v>3.0000000000000001E-05</v>
      </c>
      <c r="R290" s="227">
        <f>Q290*H290</f>
        <v>0.00022200000000000003</v>
      </c>
      <c r="S290" s="227">
        <v>0</v>
      </c>
      <c r="T290" s="228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229" t="s">
        <v>150</v>
      </c>
      <c r="AT290" s="229" t="s">
        <v>145</v>
      </c>
      <c r="AU290" s="229" t="s">
        <v>84</v>
      </c>
      <c r="AY290" s="17" t="s">
        <v>143</v>
      </c>
      <c r="BE290" s="230">
        <f>IF(N290="základní",J290,0)</f>
        <v>687.46000000000004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82</v>
      </c>
      <c r="BK290" s="230">
        <f>ROUND(I290*H290,2)</f>
        <v>687.46000000000004</v>
      </c>
      <c r="BL290" s="17" t="s">
        <v>150</v>
      </c>
      <c r="BM290" s="229" t="s">
        <v>566</v>
      </c>
    </row>
    <row r="291" s="2" customFormat="1">
      <c r="A291" s="32"/>
      <c r="B291" s="33"/>
      <c r="C291" s="34"/>
      <c r="D291" s="231" t="s">
        <v>152</v>
      </c>
      <c r="E291" s="34"/>
      <c r="F291" s="232" t="s">
        <v>567</v>
      </c>
      <c r="G291" s="34"/>
      <c r="H291" s="34"/>
      <c r="I291" s="34"/>
      <c r="J291" s="34"/>
      <c r="K291" s="34"/>
      <c r="L291" s="38"/>
      <c r="M291" s="233"/>
      <c r="N291" s="234"/>
      <c r="O291" s="84"/>
      <c r="P291" s="84"/>
      <c r="Q291" s="84"/>
      <c r="R291" s="84"/>
      <c r="S291" s="84"/>
      <c r="T291" s="85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152</v>
      </c>
      <c r="AU291" s="17" t="s">
        <v>84</v>
      </c>
    </row>
    <row r="292" s="13" customFormat="1">
      <c r="A292" s="13"/>
      <c r="B292" s="235"/>
      <c r="C292" s="236"/>
      <c r="D292" s="231" t="s">
        <v>159</v>
      </c>
      <c r="E292" s="237" t="s">
        <v>1</v>
      </c>
      <c r="F292" s="238" t="s">
        <v>453</v>
      </c>
      <c r="G292" s="236"/>
      <c r="H292" s="237" t="s">
        <v>1</v>
      </c>
      <c r="I292" s="236"/>
      <c r="J292" s="236"/>
      <c r="K292" s="236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159</v>
      </c>
      <c r="AU292" s="243" t="s">
        <v>84</v>
      </c>
      <c r="AV292" s="13" t="s">
        <v>82</v>
      </c>
      <c r="AW292" s="13" t="s">
        <v>32</v>
      </c>
      <c r="AX292" s="13" t="s">
        <v>75</v>
      </c>
      <c r="AY292" s="243" t="s">
        <v>143</v>
      </c>
    </row>
    <row r="293" s="14" customFormat="1">
      <c r="A293" s="14"/>
      <c r="B293" s="244"/>
      <c r="C293" s="245"/>
      <c r="D293" s="231" t="s">
        <v>159</v>
      </c>
      <c r="E293" s="246" t="s">
        <v>1</v>
      </c>
      <c r="F293" s="247" t="s">
        <v>568</v>
      </c>
      <c r="G293" s="245"/>
      <c r="H293" s="248">
        <v>4.0999999999999996</v>
      </c>
      <c r="I293" s="245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159</v>
      </c>
      <c r="AU293" s="253" t="s">
        <v>84</v>
      </c>
      <c r="AV293" s="14" t="s">
        <v>84</v>
      </c>
      <c r="AW293" s="14" t="s">
        <v>32</v>
      </c>
      <c r="AX293" s="14" t="s">
        <v>75</v>
      </c>
      <c r="AY293" s="253" t="s">
        <v>143</v>
      </c>
    </row>
    <row r="294" s="13" customFormat="1">
      <c r="A294" s="13"/>
      <c r="B294" s="235"/>
      <c r="C294" s="236"/>
      <c r="D294" s="231" t="s">
        <v>159</v>
      </c>
      <c r="E294" s="237" t="s">
        <v>1</v>
      </c>
      <c r="F294" s="238" t="s">
        <v>455</v>
      </c>
      <c r="G294" s="236"/>
      <c r="H294" s="237" t="s">
        <v>1</v>
      </c>
      <c r="I294" s="236"/>
      <c r="J294" s="236"/>
      <c r="K294" s="236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159</v>
      </c>
      <c r="AU294" s="243" t="s">
        <v>84</v>
      </c>
      <c r="AV294" s="13" t="s">
        <v>82</v>
      </c>
      <c r="AW294" s="13" t="s">
        <v>32</v>
      </c>
      <c r="AX294" s="13" t="s">
        <v>75</v>
      </c>
      <c r="AY294" s="243" t="s">
        <v>143</v>
      </c>
    </row>
    <row r="295" s="14" customFormat="1">
      <c r="A295" s="14"/>
      <c r="B295" s="244"/>
      <c r="C295" s="245"/>
      <c r="D295" s="231" t="s">
        <v>159</v>
      </c>
      <c r="E295" s="246" t="s">
        <v>1</v>
      </c>
      <c r="F295" s="247" t="s">
        <v>569</v>
      </c>
      <c r="G295" s="245"/>
      <c r="H295" s="248">
        <v>3.2999999999999998</v>
      </c>
      <c r="I295" s="245"/>
      <c r="J295" s="245"/>
      <c r="K295" s="245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159</v>
      </c>
      <c r="AU295" s="253" t="s">
        <v>84</v>
      </c>
      <c r="AV295" s="14" t="s">
        <v>84</v>
      </c>
      <c r="AW295" s="14" t="s">
        <v>32</v>
      </c>
      <c r="AX295" s="14" t="s">
        <v>75</v>
      </c>
      <c r="AY295" s="253" t="s">
        <v>143</v>
      </c>
    </row>
    <row r="296" s="15" customFormat="1">
      <c r="A296" s="15"/>
      <c r="B296" s="254"/>
      <c r="C296" s="255"/>
      <c r="D296" s="231" t="s">
        <v>159</v>
      </c>
      <c r="E296" s="256" t="s">
        <v>1</v>
      </c>
      <c r="F296" s="257" t="s">
        <v>163</v>
      </c>
      <c r="G296" s="255"/>
      <c r="H296" s="258">
        <v>7.3999999999999995</v>
      </c>
      <c r="I296" s="255"/>
      <c r="J296" s="255"/>
      <c r="K296" s="255"/>
      <c r="L296" s="259"/>
      <c r="M296" s="260"/>
      <c r="N296" s="261"/>
      <c r="O296" s="261"/>
      <c r="P296" s="261"/>
      <c r="Q296" s="261"/>
      <c r="R296" s="261"/>
      <c r="S296" s="261"/>
      <c r="T296" s="262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3" t="s">
        <v>159</v>
      </c>
      <c r="AU296" s="263" t="s">
        <v>84</v>
      </c>
      <c r="AV296" s="15" t="s">
        <v>150</v>
      </c>
      <c r="AW296" s="15" t="s">
        <v>32</v>
      </c>
      <c r="AX296" s="15" t="s">
        <v>82</v>
      </c>
      <c r="AY296" s="263" t="s">
        <v>143</v>
      </c>
    </row>
    <row r="297" s="2" customFormat="1" ht="16.5" customHeight="1">
      <c r="A297" s="32"/>
      <c r="B297" s="33"/>
      <c r="C297" s="219" t="s">
        <v>570</v>
      </c>
      <c r="D297" s="219" t="s">
        <v>145</v>
      </c>
      <c r="E297" s="220" t="s">
        <v>571</v>
      </c>
      <c r="F297" s="221" t="s">
        <v>572</v>
      </c>
      <c r="G297" s="222" t="s">
        <v>244</v>
      </c>
      <c r="H297" s="223">
        <v>0.42599999999999999</v>
      </c>
      <c r="I297" s="224">
        <v>38900</v>
      </c>
      <c r="J297" s="224">
        <f>ROUND(I297*H297,2)</f>
        <v>16571.400000000001</v>
      </c>
      <c r="K297" s="221" t="s">
        <v>156</v>
      </c>
      <c r="L297" s="38"/>
      <c r="M297" s="225" t="s">
        <v>1</v>
      </c>
      <c r="N297" s="226" t="s">
        <v>40</v>
      </c>
      <c r="O297" s="227">
        <v>16.859999999999999</v>
      </c>
      <c r="P297" s="227">
        <f>O297*H297</f>
        <v>7.1823599999999992</v>
      </c>
      <c r="Q297" s="227">
        <v>1.07636</v>
      </c>
      <c r="R297" s="227">
        <f>Q297*H297</f>
        <v>0.45852936</v>
      </c>
      <c r="S297" s="227">
        <v>0</v>
      </c>
      <c r="T297" s="228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229" t="s">
        <v>150</v>
      </c>
      <c r="AT297" s="229" t="s">
        <v>145</v>
      </c>
      <c r="AU297" s="229" t="s">
        <v>84</v>
      </c>
      <c r="AY297" s="17" t="s">
        <v>143</v>
      </c>
      <c r="BE297" s="230">
        <f>IF(N297="základní",J297,0)</f>
        <v>16571.400000000001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82</v>
      </c>
      <c r="BK297" s="230">
        <f>ROUND(I297*H297,2)</f>
        <v>16571.400000000001</v>
      </c>
      <c r="BL297" s="17" t="s">
        <v>150</v>
      </c>
      <c r="BM297" s="229" t="s">
        <v>573</v>
      </c>
    </row>
    <row r="298" s="2" customFormat="1">
      <c r="A298" s="32"/>
      <c r="B298" s="33"/>
      <c r="C298" s="34"/>
      <c r="D298" s="231" t="s">
        <v>152</v>
      </c>
      <c r="E298" s="34"/>
      <c r="F298" s="232" t="s">
        <v>574</v>
      </c>
      <c r="G298" s="34"/>
      <c r="H298" s="34"/>
      <c r="I298" s="34"/>
      <c r="J298" s="34"/>
      <c r="K298" s="34"/>
      <c r="L298" s="38"/>
      <c r="M298" s="233"/>
      <c r="N298" s="234"/>
      <c r="O298" s="84"/>
      <c r="P298" s="84"/>
      <c r="Q298" s="84"/>
      <c r="R298" s="84"/>
      <c r="S298" s="84"/>
      <c r="T298" s="85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152</v>
      </c>
      <c r="AU298" s="17" t="s">
        <v>84</v>
      </c>
    </row>
    <row r="299" s="13" customFormat="1">
      <c r="A299" s="13"/>
      <c r="B299" s="235"/>
      <c r="C299" s="236"/>
      <c r="D299" s="231" t="s">
        <v>159</v>
      </c>
      <c r="E299" s="237" t="s">
        <v>1</v>
      </c>
      <c r="F299" s="238" t="s">
        <v>575</v>
      </c>
      <c r="G299" s="236"/>
      <c r="H299" s="237" t="s">
        <v>1</v>
      </c>
      <c r="I299" s="236"/>
      <c r="J299" s="236"/>
      <c r="K299" s="236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159</v>
      </c>
      <c r="AU299" s="243" t="s">
        <v>84</v>
      </c>
      <c r="AV299" s="13" t="s">
        <v>82</v>
      </c>
      <c r="AW299" s="13" t="s">
        <v>32</v>
      </c>
      <c r="AX299" s="13" t="s">
        <v>75</v>
      </c>
      <c r="AY299" s="243" t="s">
        <v>143</v>
      </c>
    </row>
    <row r="300" s="14" customFormat="1">
      <c r="A300" s="14"/>
      <c r="B300" s="244"/>
      <c r="C300" s="245"/>
      <c r="D300" s="231" t="s">
        <v>159</v>
      </c>
      <c r="E300" s="246" t="s">
        <v>1</v>
      </c>
      <c r="F300" s="247" t="s">
        <v>576</v>
      </c>
      <c r="G300" s="245"/>
      <c r="H300" s="248">
        <v>0.13400000000000001</v>
      </c>
      <c r="I300" s="245"/>
      <c r="J300" s="245"/>
      <c r="K300" s="245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159</v>
      </c>
      <c r="AU300" s="253" t="s">
        <v>84</v>
      </c>
      <c r="AV300" s="14" t="s">
        <v>84</v>
      </c>
      <c r="AW300" s="14" t="s">
        <v>32</v>
      </c>
      <c r="AX300" s="14" t="s">
        <v>75</v>
      </c>
      <c r="AY300" s="253" t="s">
        <v>143</v>
      </c>
    </row>
    <row r="301" s="13" customFormat="1">
      <c r="A301" s="13"/>
      <c r="B301" s="235"/>
      <c r="C301" s="236"/>
      <c r="D301" s="231" t="s">
        <v>159</v>
      </c>
      <c r="E301" s="237" t="s">
        <v>1</v>
      </c>
      <c r="F301" s="238" t="s">
        <v>577</v>
      </c>
      <c r="G301" s="236"/>
      <c r="H301" s="237" t="s">
        <v>1</v>
      </c>
      <c r="I301" s="236"/>
      <c r="J301" s="236"/>
      <c r="K301" s="236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159</v>
      </c>
      <c r="AU301" s="243" t="s">
        <v>84</v>
      </c>
      <c r="AV301" s="13" t="s">
        <v>82</v>
      </c>
      <c r="AW301" s="13" t="s">
        <v>32</v>
      </c>
      <c r="AX301" s="13" t="s">
        <v>75</v>
      </c>
      <c r="AY301" s="243" t="s">
        <v>143</v>
      </c>
    </row>
    <row r="302" s="14" customFormat="1">
      <c r="A302" s="14"/>
      <c r="B302" s="244"/>
      <c r="C302" s="245"/>
      <c r="D302" s="231" t="s">
        <v>159</v>
      </c>
      <c r="E302" s="246" t="s">
        <v>1</v>
      </c>
      <c r="F302" s="247" t="s">
        <v>578</v>
      </c>
      <c r="G302" s="245"/>
      <c r="H302" s="248">
        <v>0.11</v>
      </c>
      <c r="I302" s="245"/>
      <c r="J302" s="245"/>
      <c r="K302" s="245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159</v>
      </c>
      <c r="AU302" s="253" t="s">
        <v>84</v>
      </c>
      <c r="AV302" s="14" t="s">
        <v>84</v>
      </c>
      <c r="AW302" s="14" t="s">
        <v>32</v>
      </c>
      <c r="AX302" s="14" t="s">
        <v>75</v>
      </c>
      <c r="AY302" s="253" t="s">
        <v>143</v>
      </c>
    </row>
    <row r="303" s="13" customFormat="1">
      <c r="A303" s="13"/>
      <c r="B303" s="235"/>
      <c r="C303" s="236"/>
      <c r="D303" s="231" t="s">
        <v>159</v>
      </c>
      <c r="E303" s="237" t="s">
        <v>1</v>
      </c>
      <c r="F303" s="238" t="s">
        <v>579</v>
      </c>
      <c r="G303" s="236"/>
      <c r="H303" s="237" t="s">
        <v>1</v>
      </c>
      <c r="I303" s="236"/>
      <c r="J303" s="236"/>
      <c r="K303" s="236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159</v>
      </c>
      <c r="AU303" s="243" t="s">
        <v>84</v>
      </c>
      <c r="AV303" s="13" t="s">
        <v>82</v>
      </c>
      <c r="AW303" s="13" t="s">
        <v>32</v>
      </c>
      <c r="AX303" s="13" t="s">
        <v>75</v>
      </c>
      <c r="AY303" s="243" t="s">
        <v>143</v>
      </c>
    </row>
    <row r="304" s="14" customFormat="1">
      <c r="A304" s="14"/>
      <c r="B304" s="244"/>
      <c r="C304" s="245"/>
      <c r="D304" s="231" t="s">
        <v>159</v>
      </c>
      <c r="E304" s="246" t="s">
        <v>1</v>
      </c>
      <c r="F304" s="247" t="s">
        <v>580</v>
      </c>
      <c r="G304" s="245"/>
      <c r="H304" s="248">
        <v>0.182</v>
      </c>
      <c r="I304" s="245"/>
      <c r="J304" s="245"/>
      <c r="K304" s="245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159</v>
      </c>
      <c r="AU304" s="253" t="s">
        <v>84</v>
      </c>
      <c r="AV304" s="14" t="s">
        <v>84</v>
      </c>
      <c r="AW304" s="14" t="s">
        <v>32</v>
      </c>
      <c r="AX304" s="14" t="s">
        <v>75</v>
      </c>
      <c r="AY304" s="253" t="s">
        <v>143</v>
      </c>
    </row>
    <row r="305" s="15" customFormat="1">
      <c r="A305" s="15"/>
      <c r="B305" s="254"/>
      <c r="C305" s="255"/>
      <c r="D305" s="231" t="s">
        <v>159</v>
      </c>
      <c r="E305" s="256" t="s">
        <v>1</v>
      </c>
      <c r="F305" s="257" t="s">
        <v>163</v>
      </c>
      <c r="G305" s="255"/>
      <c r="H305" s="258">
        <v>0.42599999999999999</v>
      </c>
      <c r="I305" s="255"/>
      <c r="J305" s="255"/>
      <c r="K305" s="255"/>
      <c r="L305" s="259"/>
      <c r="M305" s="260"/>
      <c r="N305" s="261"/>
      <c r="O305" s="261"/>
      <c r="P305" s="261"/>
      <c r="Q305" s="261"/>
      <c r="R305" s="261"/>
      <c r="S305" s="261"/>
      <c r="T305" s="26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3" t="s">
        <v>159</v>
      </c>
      <c r="AU305" s="263" t="s">
        <v>84</v>
      </c>
      <c r="AV305" s="15" t="s">
        <v>150</v>
      </c>
      <c r="AW305" s="15" t="s">
        <v>32</v>
      </c>
      <c r="AX305" s="15" t="s">
        <v>82</v>
      </c>
      <c r="AY305" s="263" t="s">
        <v>143</v>
      </c>
    </row>
    <row r="306" s="2" customFormat="1" ht="16.5" customHeight="1">
      <c r="A306" s="32"/>
      <c r="B306" s="33"/>
      <c r="C306" s="219" t="s">
        <v>581</v>
      </c>
      <c r="D306" s="219" t="s">
        <v>145</v>
      </c>
      <c r="E306" s="220" t="s">
        <v>582</v>
      </c>
      <c r="F306" s="221" t="s">
        <v>583</v>
      </c>
      <c r="G306" s="222" t="s">
        <v>379</v>
      </c>
      <c r="H306" s="223">
        <v>6.5</v>
      </c>
      <c r="I306" s="224">
        <v>1970</v>
      </c>
      <c r="J306" s="224">
        <f>ROUND(I306*H306,2)</f>
        <v>12805</v>
      </c>
      <c r="K306" s="221" t="s">
        <v>156</v>
      </c>
      <c r="L306" s="38"/>
      <c r="M306" s="225" t="s">
        <v>1</v>
      </c>
      <c r="N306" s="226" t="s">
        <v>40</v>
      </c>
      <c r="O306" s="227">
        <v>3.4460000000000002</v>
      </c>
      <c r="P306" s="227">
        <f>O306*H306</f>
        <v>22.399000000000001</v>
      </c>
      <c r="Q306" s="227">
        <v>0</v>
      </c>
      <c r="R306" s="227">
        <f>Q306*H306</f>
        <v>0</v>
      </c>
      <c r="S306" s="227">
        <v>0.97999999999999998</v>
      </c>
      <c r="T306" s="228">
        <f>S306*H306</f>
        <v>6.3700000000000001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229" t="s">
        <v>150</v>
      </c>
      <c r="AT306" s="229" t="s">
        <v>145</v>
      </c>
      <c r="AU306" s="229" t="s">
        <v>84</v>
      </c>
      <c r="AY306" s="17" t="s">
        <v>143</v>
      </c>
      <c r="BE306" s="230">
        <f>IF(N306="základní",J306,0)</f>
        <v>12805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82</v>
      </c>
      <c r="BK306" s="230">
        <f>ROUND(I306*H306,2)</f>
        <v>12805</v>
      </c>
      <c r="BL306" s="17" t="s">
        <v>150</v>
      </c>
      <c r="BM306" s="229" t="s">
        <v>584</v>
      </c>
    </row>
    <row r="307" s="2" customFormat="1">
      <c r="A307" s="32"/>
      <c r="B307" s="33"/>
      <c r="C307" s="34"/>
      <c r="D307" s="231" t="s">
        <v>152</v>
      </c>
      <c r="E307" s="34"/>
      <c r="F307" s="232" t="s">
        <v>585</v>
      </c>
      <c r="G307" s="34"/>
      <c r="H307" s="34"/>
      <c r="I307" s="34"/>
      <c r="J307" s="34"/>
      <c r="K307" s="34"/>
      <c r="L307" s="38"/>
      <c r="M307" s="233"/>
      <c r="N307" s="234"/>
      <c r="O307" s="84"/>
      <c r="P307" s="84"/>
      <c r="Q307" s="84"/>
      <c r="R307" s="84"/>
      <c r="S307" s="84"/>
      <c r="T307" s="85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152</v>
      </c>
      <c r="AU307" s="17" t="s">
        <v>84</v>
      </c>
    </row>
    <row r="308" s="2" customFormat="1" ht="16.5" customHeight="1">
      <c r="A308" s="32"/>
      <c r="B308" s="33"/>
      <c r="C308" s="219" t="s">
        <v>586</v>
      </c>
      <c r="D308" s="219" t="s">
        <v>145</v>
      </c>
      <c r="E308" s="220" t="s">
        <v>587</v>
      </c>
      <c r="F308" s="221" t="s">
        <v>588</v>
      </c>
      <c r="G308" s="222" t="s">
        <v>109</v>
      </c>
      <c r="H308" s="223">
        <v>2.5</v>
      </c>
      <c r="I308" s="224">
        <v>9750</v>
      </c>
      <c r="J308" s="224">
        <f>ROUND(I308*H308,2)</f>
        <v>24375</v>
      </c>
      <c r="K308" s="221" t="s">
        <v>156</v>
      </c>
      <c r="L308" s="38"/>
      <c r="M308" s="225" t="s">
        <v>1</v>
      </c>
      <c r="N308" s="226" t="s">
        <v>40</v>
      </c>
      <c r="O308" s="227">
        <v>16.315999999999999</v>
      </c>
      <c r="P308" s="227">
        <f>O308*H308</f>
        <v>40.789999999999999</v>
      </c>
      <c r="Q308" s="227">
        <v>0</v>
      </c>
      <c r="R308" s="227">
        <f>Q308*H308</f>
        <v>0</v>
      </c>
      <c r="S308" s="227">
        <v>2.3999999999999999</v>
      </c>
      <c r="T308" s="228">
        <f>S308*H308</f>
        <v>6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229" t="s">
        <v>150</v>
      </c>
      <c r="AT308" s="229" t="s">
        <v>145</v>
      </c>
      <c r="AU308" s="229" t="s">
        <v>84</v>
      </c>
      <c r="AY308" s="17" t="s">
        <v>143</v>
      </c>
      <c r="BE308" s="230">
        <f>IF(N308="základní",J308,0)</f>
        <v>24375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82</v>
      </c>
      <c r="BK308" s="230">
        <f>ROUND(I308*H308,2)</f>
        <v>24375</v>
      </c>
      <c r="BL308" s="17" t="s">
        <v>150</v>
      </c>
      <c r="BM308" s="229" t="s">
        <v>589</v>
      </c>
    </row>
    <row r="309" s="2" customFormat="1">
      <c r="A309" s="32"/>
      <c r="B309" s="33"/>
      <c r="C309" s="34"/>
      <c r="D309" s="231" t="s">
        <v>152</v>
      </c>
      <c r="E309" s="34"/>
      <c r="F309" s="232" t="s">
        <v>590</v>
      </c>
      <c r="G309" s="34"/>
      <c r="H309" s="34"/>
      <c r="I309" s="34"/>
      <c r="J309" s="34"/>
      <c r="K309" s="34"/>
      <c r="L309" s="38"/>
      <c r="M309" s="233"/>
      <c r="N309" s="234"/>
      <c r="O309" s="84"/>
      <c r="P309" s="84"/>
      <c r="Q309" s="84"/>
      <c r="R309" s="84"/>
      <c r="S309" s="84"/>
      <c r="T309" s="85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7" t="s">
        <v>152</v>
      </c>
      <c r="AU309" s="17" t="s">
        <v>84</v>
      </c>
    </row>
    <row r="310" s="12" customFormat="1" ht="22.8" customHeight="1">
      <c r="A310" s="12"/>
      <c r="B310" s="204"/>
      <c r="C310" s="205"/>
      <c r="D310" s="206" t="s">
        <v>74</v>
      </c>
      <c r="E310" s="217" t="s">
        <v>239</v>
      </c>
      <c r="F310" s="217" t="s">
        <v>240</v>
      </c>
      <c r="G310" s="205"/>
      <c r="H310" s="205"/>
      <c r="I310" s="205"/>
      <c r="J310" s="218">
        <f>BK310</f>
        <v>138792.52000000002</v>
      </c>
      <c r="K310" s="205"/>
      <c r="L310" s="209"/>
      <c r="M310" s="210"/>
      <c r="N310" s="211"/>
      <c r="O310" s="211"/>
      <c r="P310" s="212">
        <f>SUM(P311:P324)</f>
        <v>5.1459200000000003</v>
      </c>
      <c r="Q310" s="211"/>
      <c r="R310" s="212">
        <f>SUM(R311:R324)</f>
        <v>0</v>
      </c>
      <c r="S310" s="211"/>
      <c r="T310" s="213">
        <f>SUM(T311:T324)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82</v>
      </c>
      <c r="AT310" s="215" t="s">
        <v>74</v>
      </c>
      <c r="AU310" s="215" t="s">
        <v>82</v>
      </c>
      <c r="AY310" s="214" t="s">
        <v>143</v>
      </c>
      <c r="BK310" s="216">
        <f>SUM(BK311:BK324)</f>
        <v>138792.52000000002</v>
      </c>
    </row>
    <row r="311" s="2" customFormat="1" ht="21.75" customHeight="1">
      <c r="A311" s="32"/>
      <c r="B311" s="33"/>
      <c r="C311" s="219" t="s">
        <v>591</v>
      </c>
      <c r="D311" s="219" t="s">
        <v>145</v>
      </c>
      <c r="E311" s="220" t="s">
        <v>592</v>
      </c>
      <c r="F311" s="221" t="s">
        <v>593</v>
      </c>
      <c r="G311" s="222" t="s">
        <v>244</v>
      </c>
      <c r="H311" s="223">
        <v>12.369999999999999</v>
      </c>
      <c r="I311" s="224">
        <v>129</v>
      </c>
      <c r="J311" s="224">
        <f>ROUND(I311*H311,2)</f>
        <v>1595.73</v>
      </c>
      <c r="K311" s="221" t="s">
        <v>156</v>
      </c>
      <c r="L311" s="38"/>
      <c r="M311" s="225" t="s">
        <v>1</v>
      </c>
      <c r="N311" s="226" t="s">
        <v>40</v>
      </c>
      <c r="O311" s="227">
        <v>0.080000000000000002</v>
      </c>
      <c r="P311" s="227">
        <f>O311*H311</f>
        <v>0.98959999999999992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229" t="s">
        <v>150</v>
      </c>
      <c r="AT311" s="229" t="s">
        <v>145</v>
      </c>
      <c r="AU311" s="229" t="s">
        <v>84</v>
      </c>
      <c r="AY311" s="17" t="s">
        <v>143</v>
      </c>
      <c r="BE311" s="230">
        <f>IF(N311="základní",J311,0)</f>
        <v>1595.73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82</v>
      </c>
      <c r="BK311" s="230">
        <f>ROUND(I311*H311,2)</f>
        <v>1595.73</v>
      </c>
      <c r="BL311" s="17" t="s">
        <v>150</v>
      </c>
      <c r="BM311" s="229" t="s">
        <v>594</v>
      </c>
    </row>
    <row r="312" s="2" customFormat="1">
      <c r="A312" s="32"/>
      <c r="B312" s="33"/>
      <c r="C312" s="34"/>
      <c r="D312" s="231" t="s">
        <v>152</v>
      </c>
      <c r="E312" s="34"/>
      <c r="F312" s="232" t="s">
        <v>595</v>
      </c>
      <c r="G312" s="34"/>
      <c r="H312" s="34"/>
      <c r="I312" s="34"/>
      <c r="J312" s="34"/>
      <c r="K312" s="34"/>
      <c r="L312" s="38"/>
      <c r="M312" s="233"/>
      <c r="N312" s="234"/>
      <c r="O312" s="84"/>
      <c r="P312" s="84"/>
      <c r="Q312" s="84"/>
      <c r="R312" s="84"/>
      <c r="S312" s="84"/>
      <c r="T312" s="85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7" t="s">
        <v>152</v>
      </c>
      <c r="AU312" s="17" t="s">
        <v>84</v>
      </c>
    </row>
    <row r="313" s="2" customFormat="1" ht="16.5" customHeight="1">
      <c r="A313" s="32"/>
      <c r="B313" s="33"/>
      <c r="C313" s="219" t="s">
        <v>596</v>
      </c>
      <c r="D313" s="219" t="s">
        <v>145</v>
      </c>
      <c r="E313" s="220" t="s">
        <v>597</v>
      </c>
      <c r="F313" s="221" t="s">
        <v>598</v>
      </c>
      <c r="G313" s="222" t="s">
        <v>244</v>
      </c>
      <c r="H313" s="223">
        <v>296.88</v>
      </c>
      <c r="I313" s="224">
        <v>15.199999999999999</v>
      </c>
      <c r="J313" s="224">
        <f>ROUND(I313*H313,2)</f>
        <v>4512.5799999999999</v>
      </c>
      <c r="K313" s="221" t="s">
        <v>156</v>
      </c>
      <c r="L313" s="38"/>
      <c r="M313" s="225" t="s">
        <v>1</v>
      </c>
      <c r="N313" s="226" t="s">
        <v>40</v>
      </c>
      <c r="O313" s="227">
        <v>0.014</v>
      </c>
      <c r="P313" s="227">
        <f>O313*H313</f>
        <v>4.15632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229" t="s">
        <v>150</v>
      </c>
      <c r="AT313" s="229" t="s">
        <v>145</v>
      </c>
      <c r="AU313" s="229" t="s">
        <v>84</v>
      </c>
      <c r="AY313" s="17" t="s">
        <v>143</v>
      </c>
      <c r="BE313" s="230">
        <f>IF(N313="základní",J313,0)</f>
        <v>4512.5799999999999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82</v>
      </c>
      <c r="BK313" s="230">
        <f>ROUND(I313*H313,2)</f>
        <v>4512.5799999999999</v>
      </c>
      <c r="BL313" s="17" t="s">
        <v>150</v>
      </c>
      <c r="BM313" s="229" t="s">
        <v>599</v>
      </c>
    </row>
    <row r="314" s="2" customFormat="1">
      <c r="A314" s="32"/>
      <c r="B314" s="33"/>
      <c r="C314" s="34"/>
      <c r="D314" s="231" t="s">
        <v>152</v>
      </c>
      <c r="E314" s="34"/>
      <c r="F314" s="232" t="s">
        <v>600</v>
      </c>
      <c r="G314" s="34"/>
      <c r="H314" s="34"/>
      <c r="I314" s="34"/>
      <c r="J314" s="34"/>
      <c r="K314" s="34"/>
      <c r="L314" s="38"/>
      <c r="M314" s="233"/>
      <c r="N314" s="234"/>
      <c r="O314" s="84"/>
      <c r="P314" s="84"/>
      <c r="Q314" s="84"/>
      <c r="R314" s="84"/>
      <c r="S314" s="84"/>
      <c r="T314" s="85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7" t="s">
        <v>152</v>
      </c>
      <c r="AU314" s="17" t="s">
        <v>84</v>
      </c>
    </row>
    <row r="315" s="14" customFormat="1">
      <c r="A315" s="14"/>
      <c r="B315" s="244"/>
      <c r="C315" s="245"/>
      <c r="D315" s="231" t="s">
        <v>159</v>
      </c>
      <c r="E315" s="246" t="s">
        <v>1</v>
      </c>
      <c r="F315" s="247" t="s">
        <v>601</v>
      </c>
      <c r="G315" s="245"/>
      <c r="H315" s="248">
        <v>296.88</v>
      </c>
      <c r="I315" s="245"/>
      <c r="J315" s="245"/>
      <c r="K315" s="245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159</v>
      </c>
      <c r="AU315" s="253" t="s">
        <v>84</v>
      </c>
      <c r="AV315" s="14" t="s">
        <v>84</v>
      </c>
      <c r="AW315" s="14" t="s">
        <v>32</v>
      </c>
      <c r="AX315" s="14" t="s">
        <v>82</v>
      </c>
      <c r="AY315" s="253" t="s">
        <v>143</v>
      </c>
    </row>
    <row r="316" s="2" customFormat="1" ht="24.15" customHeight="1">
      <c r="A316" s="32"/>
      <c r="B316" s="33"/>
      <c r="C316" s="219" t="s">
        <v>602</v>
      </c>
      <c r="D316" s="219" t="s">
        <v>145</v>
      </c>
      <c r="E316" s="220" t="s">
        <v>603</v>
      </c>
      <c r="F316" s="221" t="s">
        <v>604</v>
      </c>
      <c r="G316" s="222" t="s">
        <v>244</v>
      </c>
      <c r="H316" s="223">
        <v>6.3700000000000001</v>
      </c>
      <c r="I316" s="224">
        <v>153</v>
      </c>
      <c r="J316" s="224">
        <f>ROUND(I316*H316,2)</f>
        <v>974.61000000000001</v>
      </c>
      <c r="K316" s="221" t="s">
        <v>156</v>
      </c>
      <c r="L316" s="38"/>
      <c r="M316" s="225" t="s">
        <v>1</v>
      </c>
      <c r="N316" s="226" t="s">
        <v>40</v>
      </c>
      <c r="O316" s="227">
        <v>0</v>
      </c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229" t="s">
        <v>150</v>
      </c>
      <c r="AT316" s="229" t="s">
        <v>145</v>
      </c>
      <c r="AU316" s="229" t="s">
        <v>84</v>
      </c>
      <c r="AY316" s="17" t="s">
        <v>143</v>
      </c>
      <c r="BE316" s="230">
        <f>IF(N316="základní",J316,0)</f>
        <v>974.61000000000001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82</v>
      </c>
      <c r="BK316" s="230">
        <f>ROUND(I316*H316,2)</f>
        <v>974.61000000000001</v>
      </c>
      <c r="BL316" s="17" t="s">
        <v>150</v>
      </c>
      <c r="BM316" s="229" t="s">
        <v>605</v>
      </c>
    </row>
    <row r="317" s="2" customFormat="1">
      <c r="A317" s="32"/>
      <c r="B317" s="33"/>
      <c r="C317" s="34"/>
      <c r="D317" s="231" t="s">
        <v>152</v>
      </c>
      <c r="E317" s="34"/>
      <c r="F317" s="232" t="s">
        <v>606</v>
      </c>
      <c r="G317" s="34"/>
      <c r="H317" s="34"/>
      <c r="I317" s="34"/>
      <c r="J317" s="34"/>
      <c r="K317" s="34"/>
      <c r="L317" s="38"/>
      <c r="M317" s="233"/>
      <c r="N317" s="234"/>
      <c r="O317" s="84"/>
      <c r="P317" s="84"/>
      <c r="Q317" s="84"/>
      <c r="R317" s="84"/>
      <c r="S317" s="84"/>
      <c r="T317" s="85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7" t="s">
        <v>152</v>
      </c>
      <c r="AU317" s="17" t="s">
        <v>84</v>
      </c>
    </row>
    <row r="318" s="2" customFormat="1" ht="24.15" customHeight="1">
      <c r="A318" s="32"/>
      <c r="B318" s="33"/>
      <c r="C318" s="219" t="s">
        <v>607</v>
      </c>
      <c r="D318" s="219" t="s">
        <v>145</v>
      </c>
      <c r="E318" s="220" t="s">
        <v>608</v>
      </c>
      <c r="F318" s="221" t="s">
        <v>609</v>
      </c>
      <c r="G318" s="222" t="s">
        <v>244</v>
      </c>
      <c r="H318" s="223">
        <v>6</v>
      </c>
      <c r="I318" s="224">
        <v>286</v>
      </c>
      <c r="J318" s="224">
        <f>ROUND(I318*H318,2)</f>
        <v>1716</v>
      </c>
      <c r="K318" s="221" t="s">
        <v>156</v>
      </c>
      <c r="L318" s="38"/>
      <c r="M318" s="225" t="s">
        <v>1</v>
      </c>
      <c r="N318" s="226" t="s">
        <v>40</v>
      </c>
      <c r="O318" s="227">
        <v>0</v>
      </c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229" t="s">
        <v>150</v>
      </c>
      <c r="AT318" s="229" t="s">
        <v>145</v>
      </c>
      <c r="AU318" s="229" t="s">
        <v>84</v>
      </c>
      <c r="AY318" s="17" t="s">
        <v>143</v>
      </c>
      <c r="BE318" s="230">
        <f>IF(N318="základní",J318,0)</f>
        <v>1716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82</v>
      </c>
      <c r="BK318" s="230">
        <f>ROUND(I318*H318,2)</f>
        <v>1716</v>
      </c>
      <c r="BL318" s="17" t="s">
        <v>150</v>
      </c>
      <c r="BM318" s="229" t="s">
        <v>610</v>
      </c>
    </row>
    <row r="319" s="2" customFormat="1">
      <c r="A319" s="32"/>
      <c r="B319" s="33"/>
      <c r="C319" s="34"/>
      <c r="D319" s="231" t="s">
        <v>152</v>
      </c>
      <c r="E319" s="34"/>
      <c r="F319" s="232" t="s">
        <v>611</v>
      </c>
      <c r="G319" s="34"/>
      <c r="H319" s="34"/>
      <c r="I319" s="34"/>
      <c r="J319" s="34"/>
      <c r="K319" s="34"/>
      <c r="L319" s="38"/>
      <c r="M319" s="233"/>
      <c r="N319" s="234"/>
      <c r="O319" s="84"/>
      <c r="P319" s="84"/>
      <c r="Q319" s="84"/>
      <c r="R319" s="84"/>
      <c r="S319" s="84"/>
      <c r="T319" s="85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152</v>
      </c>
      <c r="AU319" s="17" t="s">
        <v>84</v>
      </c>
    </row>
    <row r="320" s="2" customFormat="1" ht="24.15" customHeight="1">
      <c r="A320" s="32"/>
      <c r="B320" s="33"/>
      <c r="C320" s="219" t="s">
        <v>612</v>
      </c>
      <c r="D320" s="219" t="s">
        <v>145</v>
      </c>
      <c r="E320" s="220" t="s">
        <v>242</v>
      </c>
      <c r="F320" s="221" t="s">
        <v>243</v>
      </c>
      <c r="G320" s="222" t="s">
        <v>244</v>
      </c>
      <c r="H320" s="223">
        <v>369.30000000000001</v>
      </c>
      <c r="I320" s="224">
        <v>352</v>
      </c>
      <c r="J320" s="224">
        <f>ROUND(I320*H320,2)</f>
        <v>129993.60000000001</v>
      </c>
      <c r="K320" s="221" t="s">
        <v>156</v>
      </c>
      <c r="L320" s="38"/>
      <c r="M320" s="225" t="s">
        <v>1</v>
      </c>
      <c r="N320" s="226" t="s">
        <v>40</v>
      </c>
      <c r="O320" s="227">
        <v>0</v>
      </c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229" t="s">
        <v>150</v>
      </c>
      <c r="AT320" s="229" t="s">
        <v>145</v>
      </c>
      <c r="AU320" s="229" t="s">
        <v>84</v>
      </c>
      <c r="AY320" s="17" t="s">
        <v>143</v>
      </c>
      <c r="BE320" s="230">
        <f>IF(N320="základní",J320,0)</f>
        <v>129993.60000000001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82</v>
      </c>
      <c r="BK320" s="230">
        <f>ROUND(I320*H320,2)</f>
        <v>129993.60000000001</v>
      </c>
      <c r="BL320" s="17" t="s">
        <v>150</v>
      </c>
      <c r="BM320" s="229" t="s">
        <v>613</v>
      </c>
    </row>
    <row r="321" s="2" customFormat="1">
      <c r="A321" s="32"/>
      <c r="B321" s="33"/>
      <c r="C321" s="34"/>
      <c r="D321" s="231" t="s">
        <v>152</v>
      </c>
      <c r="E321" s="34"/>
      <c r="F321" s="232" t="s">
        <v>243</v>
      </c>
      <c r="G321" s="34"/>
      <c r="H321" s="34"/>
      <c r="I321" s="34"/>
      <c r="J321" s="34"/>
      <c r="K321" s="34"/>
      <c r="L321" s="38"/>
      <c r="M321" s="233"/>
      <c r="N321" s="234"/>
      <c r="O321" s="84"/>
      <c r="P321" s="84"/>
      <c r="Q321" s="84"/>
      <c r="R321" s="84"/>
      <c r="S321" s="84"/>
      <c r="T321" s="85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152</v>
      </c>
      <c r="AU321" s="17" t="s">
        <v>84</v>
      </c>
    </row>
    <row r="322" s="13" customFormat="1">
      <c r="A322" s="13"/>
      <c r="B322" s="235"/>
      <c r="C322" s="236"/>
      <c r="D322" s="231" t="s">
        <v>159</v>
      </c>
      <c r="E322" s="237" t="s">
        <v>1</v>
      </c>
      <c r="F322" s="238" t="s">
        <v>175</v>
      </c>
      <c r="G322" s="236"/>
      <c r="H322" s="237" t="s">
        <v>1</v>
      </c>
      <c r="I322" s="236"/>
      <c r="J322" s="236"/>
      <c r="K322" s="236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159</v>
      </c>
      <c r="AU322" s="243" t="s">
        <v>84</v>
      </c>
      <c r="AV322" s="13" t="s">
        <v>82</v>
      </c>
      <c r="AW322" s="13" t="s">
        <v>32</v>
      </c>
      <c r="AX322" s="13" t="s">
        <v>75</v>
      </c>
      <c r="AY322" s="243" t="s">
        <v>143</v>
      </c>
    </row>
    <row r="323" s="14" customFormat="1">
      <c r="A323" s="14"/>
      <c r="B323" s="244"/>
      <c r="C323" s="245"/>
      <c r="D323" s="231" t="s">
        <v>159</v>
      </c>
      <c r="E323" s="246" t="s">
        <v>1</v>
      </c>
      <c r="F323" s="247" t="s">
        <v>614</v>
      </c>
      <c r="G323" s="245"/>
      <c r="H323" s="248">
        <v>369.30000000000001</v>
      </c>
      <c r="I323" s="245"/>
      <c r="J323" s="245"/>
      <c r="K323" s="245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159</v>
      </c>
      <c r="AU323" s="253" t="s">
        <v>84</v>
      </c>
      <c r="AV323" s="14" t="s">
        <v>84</v>
      </c>
      <c r="AW323" s="14" t="s">
        <v>32</v>
      </c>
      <c r="AX323" s="14" t="s">
        <v>75</v>
      </c>
      <c r="AY323" s="253" t="s">
        <v>143</v>
      </c>
    </row>
    <row r="324" s="15" customFormat="1">
      <c r="A324" s="15"/>
      <c r="B324" s="254"/>
      <c r="C324" s="255"/>
      <c r="D324" s="231" t="s">
        <v>159</v>
      </c>
      <c r="E324" s="256" t="s">
        <v>1</v>
      </c>
      <c r="F324" s="257" t="s">
        <v>163</v>
      </c>
      <c r="G324" s="255"/>
      <c r="H324" s="258">
        <v>369.30000000000001</v>
      </c>
      <c r="I324" s="255"/>
      <c r="J324" s="255"/>
      <c r="K324" s="255"/>
      <c r="L324" s="259"/>
      <c r="M324" s="260"/>
      <c r="N324" s="261"/>
      <c r="O324" s="261"/>
      <c r="P324" s="261"/>
      <c r="Q324" s="261"/>
      <c r="R324" s="261"/>
      <c r="S324" s="261"/>
      <c r="T324" s="262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3" t="s">
        <v>159</v>
      </c>
      <c r="AU324" s="263" t="s">
        <v>84</v>
      </c>
      <c r="AV324" s="15" t="s">
        <v>150</v>
      </c>
      <c r="AW324" s="15" t="s">
        <v>32</v>
      </c>
      <c r="AX324" s="15" t="s">
        <v>82</v>
      </c>
      <c r="AY324" s="263" t="s">
        <v>143</v>
      </c>
    </row>
    <row r="325" s="12" customFormat="1" ht="22.8" customHeight="1">
      <c r="A325" s="12"/>
      <c r="B325" s="204"/>
      <c r="C325" s="205"/>
      <c r="D325" s="206" t="s">
        <v>74</v>
      </c>
      <c r="E325" s="217" t="s">
        <v>247</v>
      </c>
      <c r="F325" s="217" t="s">
        <v>248</v>
      </c>
      <c r="G325" s="205"/>
      <c r="H325" s="205"/>
      <c r="I325" s="205"/>
      <c r="J325" s="218">
        <f>BK325</f>
        <v>28070.93</v>
      </c>
      <c r="K325" s="205"/>
      <c r="L325" s="209"/>
      <c r="M325" s="210"/>
      <c r="N325" s="211"/>
      <c r="O325" s="211"/>
      <c r="P325" s="212">
        <f>SUM(P326:P327)</f>
        <v>22.294602000000001</v>
      </c>
      <c r="Q325" s="211"/>
      <c r="R325" s="212">
        <f>SUM(R326:R327)</f>
        <v>0</v>
      </c>
      <c r="S325" s="211"/>
      <c r="T325" s="213">
        <f>SUM(T326:T327)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4" t="s">
        <v>82</v>
      </c>
      <c r="AT325" s="215" t="s">
        <v>74</v>
      </c>
      <c r="AU325" s="215" t="s">
        <v>82</v>
      </c>
      <c r="AY325" s="214" t="s">
        <v>143</v>
      </c>
      <c r="BK325" s="216">
        <f>SUM(BK326:BK327)</f>
        <v>28070.93</v>
      </c>
    </row>
    <row r="326" s="2" customFormat="1" ht="21.75" customHeight="1">
      <c r="A326" s="32"/>
      <c r="B326" s="33"/>
      <c r="C326" s="219" t="s">
        <v>615</v>
      </c>
      <c r="D326" s="219" t="s">
        <v>145</v>
      </c>
      <c r="E326" s="220" t="s">
        <v>616</v>
      </c>
      <c r="F326" s="221" t="s">
        <v>617</v>
      </c>
      <c r="G326" s="222" t="s">
        <v>244</v>
      </c>
      <c r="H326" s="223">
        <v>337.79700000000003</v>
      </c>
      <c r="I326" s="224">
        <v>83.099999999999994</v>
      </c>
      <c r="J326" s="224">
        <f>ROUND(I326*H326,2)</f>
        <v>28070.93</v>
      </c>
      <c r="K326" s="221" t="s">
        <v>156</v>
      </c>
      <c r="L326" s="38"/>
      <c r="M326" s="225" t="s">
        <v>1</v>
      </c>
      <c r="N326" s="226" t="s">
        <v>40</v>
      </c>
      <c r="O326" s="227">
        <v>0.066000000000000003</v>
      </c>
      <c r="P326" s="227">
        <f>O326*H326</f>
        <v>22.294602000000001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229" t="s">
        <v>150</v>
      </c>
      <c r="AT326" s="229" t="s">
        <v>145</v>
      </c>
      <c r="AU326" s="229" t="s">
        <v>84</v>
      </c>
      <c r="AY326" s="17" t="s">
        <v>143</v>
      </c>
      <c r="BE326" s="230">
        <f>IF(N326="základní",J326,0)</f>
        <v>28070.93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82</v>
      </c>
      <c r="BK326" s="230">
        <f>ROUND(I326*H326,2)</f>
        <v>28070.93</v>
      </c>
      <c r="BL326" s="17" t="s">
        <v>150</v>
      </c>
      <c r="BM326" s="229" t="s">
        <v>618</v>
      </c>
    </row>
    <row r="327" s="2" customFormat="1">
      <c r="A327" s="32"/>
      <c r="B327" s="33"/>
      <c r="C327" s="34"/>
      <c r="D327" s="231" t="s">
        <v>152</v>
      </c>
      <c r="E327" s="34"/>
      <c r="F327" s="232" t="s">
        <v>619</v>
      </c>
      <c r="G327" s="34"/>
      <c r="H327" s="34"/>
      <c r="I327" s="34"/>
      <c r="J327" s="34"/>
      <c r="K327" s="34"/>
      <c r="L327" s="38"/>
      <c r="M327" s="233"/>
      <c r="N327" s="234"/>
      <c r="O327" s="84"/>
      <c r="P327" s="84"/>
      <c r="Q327" s="84"/>
      <c r="R327" s="84"/>
      <c r="S327" s="84"/>
      <c r="T327" s="85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7" t="s">
        <v>152</v>
      </c>
      <c r="AU327" s="17" t="s">
        <v>84</v>
      </c>
    </row>
    <row r="328" s="12" customFormat="1" ht="25.92" customHeight="1">
      <c r="A328" s="12"/>
      <c r="B328" s="204"/>
      <c r="C328" s="205"/>
      <c r="D328" s="206" t="s">
        <v>74</v>
      </c>
      <c r="E328" s="207" t="s">
        <v>620</v>
      </c>
      <c r="F328" s="207" t="s">
        <v>621</v>
      </c>
      <c r="G328" s="205"/>
      <c r="H328" s="205"/>
      <c r="I328" s="205"/>
      <c r="J328" s="208">
        <f>BK328</f>
        <v>8750</v>
      </c>
      <c r="K328" s="205"/>
      <c r="L328" s="209"/>
      <c r="M328" s="210"/>
      <c r="N328" s="211"/>
      <c r="O328" s="211"/>
      <c r="P328" s="212">
        <f>P329</f>
        <v>2.4049999999999998</v>
      </c>
      <c r="Q328" s="211"/>
      <c r="R328" s="212">
        <f>R329</f>
        <v>0.00015000000000000001</v>
      </c>
      <c r="S328" s="211"/>
      <c r="T328" s="213">
        <f>T329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84</v>
      </c>
      <c r="AT328" s="215" t="s">
        <v>74</v>
      </c>
      <c r="AU328" s="215" t="s">
        <v>75</v>
      </c>
      <c r="AY328" s="214" t="s">
        <v>143</v>
      </c>
      <c r="BK328" s="216">
        <f>BK329</f>
        <v>8750</v>
      </c>
    </row>
    <row r="329" s="12" customFormat="1" ht="22.8" customHeight="1">
      <c r="A329" s="12"/>
      <c r="B329" s="204"/>
      <c r="C329" s="205"/>
      <c r="D329" s="206" t="s">
        <v>74</v>
      </c>
      <c r="E329" s="217" t="s">
        <v>622</v>
      </c>
      <c r="F329" s="217" t="s">
        <v>623</v>
      </c>
      <c r="G329" s="205"/>
      <c r="H329" s="205"/>
      <c r="I329" s="205"/>
      <c r="J329" s="218">
        <f>BK329</f>
        <v>8750</v>
      </c>
      <c r="K329" s="205"/>
      <c r="L329" s="209"/>
      <c r="M329" s="210"/>
      <c r="N329" s="211"/>
      <c r="O329" s="211"/>
      <c r="P329" s="212">
        <f>SUM(P330:P331)</f>
        <v>2.4049999999999998</v>
      </c>
      <c r="Q329" s="211"/>
      <c r="R329" s="212">
        <f>SUM(R330:R331)</f>
        <v>0.00015000000000000001</v>
      </c>
      <c r="S329" s="211"/>
      <c r="T329" s="213">
        <f>SUM(T330:T331)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4" t="s">
        <v>84</v>
      </c>
      <c r="AT329" s="215" t="s">
        <v>74</v>
      </c>
      <c r="AU329" s="215" t="s">
        <v>82</v>
      </c>
      <c r="AY329" s="214" t="s">
        <v>143</v>
      </c>
      <c r="BK329" s="216">
        <f>SUM(BK330:BK331)</f>
        <v>8750</v>
      </c>
    </row>
    <row r="330" s="2" customFormat="1" ht="16.5" customHeight="1">
      <c r="A330" s="32"/>
      <c r="B330" s="33"/>
      <c r="C330" s="219" t="s">
        <v>624</v>
      </c>
      <c r="D330" s="219" t="s">
        <v>145</v>
      </c>
      <c r="E330" s="220" t="s">
        <v>625</v>
      </c>
      <c r="F330" s="221" t="s">
        <v>626</v>
      </c>
      <c r="G330" s="222" t="s">
        <v>379</v>
      </c>
      <c r="H330" s="223">
        <v>2.5</v>
      </c>
      <c r="I330" s="224">
        <v>3500</v>
      </c>
      <c r="J330" s="224">
        <f>ROUND(I330*H330,2)</f>
        <v>8750</v>
      </c>
      <c r="K330" s="221" t="s">
        <v>1</v>
      </c>
      <c r="L330" s="38"/>
      <c r="M330" s="225" t="s">
        <v>1</v>
      </c>
      <c r="N330" s="226" t="s">
        <v>40</v>
      </c>
      <c r="O330" s="227">
        <v>0.96199999999999997</v>
      </c>
      <c r="P330" s="227">
        <f>O330*H330</f>
        <v>2.4049999999999998</v>
      </c>
      <c r="Q330" s="227">
        <v>6.0000000000000002E-05</v>
      </c>
      <c r="R330" s="227">
        <f>Q330*H330</f>
        <v>0.00015000000000000001</v>
      </c>
      <c r="S330" s="227">
        <v>0</v>
      </c>
      <c r="T330" s="228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229" t="s">
        <v>249</v>
      </c>
      <c r="AT330" s="229" t="s">
        <v>145</v>
      </c>
      <c r="AU330" s="229" t="s">
        <v>84</v>
      </c>
      <c r="AY330" s="17" t="s">
        <v>143</v>
      </c>
      <c r="BE330" s="230">
        <f>IF(N330="základní",J330,0)</f>
        <v>8750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82</v>
      </c>
      <c r="BK330" s="230">
        <f>ROUND(I330*H330,2)</f>
        <v>8750</v>
      </c>
      <c r="BL330" s="17" t="s">
        <v>249</v>
      </c>
      <c r="BM330" s="229" t="s">
        <v>627</v>
      </c>
    </row>
    <row r="331" s="2" customFormat="1">
      <c r="A331" s="32"/>
      <c r="B331" s="33"/>
      <c r="C331" s="34"/>
      <c r="D331" s="231" t="s">
        <v>152</v>
      </c>
      <c r="E331" s="34"/>
      <c r="F331" s="232" t="s">
        <v>628</v>
      </c>
      <c r="G331" s="34"/>
      <c r="H331" s="34"/>
      <c r="I331" s="34"/>
      <c r="J331" s="34"/>
      <c r="K331" s="34"/>
      <c r="L331" s="38"/>
      <c r="M331" s="264"/>
      <c r="N331" s="265"/>
      <c r="O331" s="266"/>
      <c r="P331" s="266"/>
      <c r="Q331" s="266"/>
      <c r="R331" s="266"/>
      <c r="S331" s="266"/>
      <c r="T331" s="267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7" t="s">
        <v>152</v>
      </c>
      <c r="AU331" s="17" t="s">
        <v>84</v>
      </c>
    </row>
    <row r="332" s="2" customFormat="1" ht="6.96" customHeight="1">
      <c r="A332" s="32"/>
      <c r="B332" s="59"/>
      <c r="C332" s="60"/>
      <c r="D332" s="60"/>
      <c r="E332" s="60"/>
      <c r="F332" s="60"/>
      <c r="G332" s="60"/>
      <c r="H332" s="60"/>
      <c r="I332" s="60"/>
      <c r="J332" s="60"/>
      <c r="K332" s="60"/>
      <c r="L332" s="38"/>
      <c r="M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</row>
  </sheetData>
  <sheetProtection sheet="1" autoFilter="0" formatColumns="0" formatRows="0" objects="1" scenarios="1" spinCount="100000" saltValue="EhYImB/CWU7EXManNDqYMfiKPHi5F6fpP8JgjYYGNefmq5jo7vO4j8UP86ZQeg4jEFBdJcfDwBHjmn2A1nz5UA==" hashValue="KEWMl+oDJVZScjxvdu1WzkfeKxXs0tEV07c88KOlfww+k/jTJqZdN8J91w/T0A6Ihwnr1+W8XKuvfVTcE9NeMw==" algorithmName="SHA-512" password="CA2E"/>
  <autoFilter ref="C127:K331"/>
  <mergeCells count="8">
    <mergeCell ref="E7:H7"/>
    <mergeCell ref="E9:H9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84</v>
      </c>
    </row>
    <row r="4" s="1" customFormat="1" ht="24.96" customHeight="1">
      <c r="B4" s="20"/>
      <c r="D4" s="142" t="s">
        <v>113</v>
      </c>
      <c r="L4" s="20"/>
      <c r="M4" s="14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4" t="s">
        <v>14</v>
      </c>
      <c r="L6" s="20"/>
    </row>
    <row r="7" s="1" customFormat="1" ht="16.5" customHeight="1">
      <c r="B7" s="20"/>
      <c r="E7" s="145" t="str">
        <f>'Rekapitulace stavby'!K6</f>
        <v>Mokřad v k. ú. Kunice</v>
      </c>
      <c r="F7" s="144"/>
      <c r="G7" s="144"/>
      <c r="H7" s="144"/>
      <c r="L7" s="20"/>
    </row>
    <row r="8" s="2" customFormat="1" ht="12" customHeight="1">
      <c r="A8" s="32"/>
      <c r="B8" s="38"/>
      <c r="C8" s="32"/>
      <c r="D8" s="144" t="s">
        <v>114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46" t="s">
        <v>629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44" t="s">
        <v>16</v>
      </c>
      <c r="E11" s="32"/>
      <c r="F11" s="134" t="s">
        <v>1</v>
      </c>
      <c r="G11" s="32"/>
      <c r="H11" s="32"/>
      <c r="I11" s="144" t="s">
        <v>17</v>
      </c>
      <c r="J11" s="134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44" t="s">
        <v>18</v>
      </c>
      <c r="E12" s="32"/>
      <c r="F12" s="134" t="s">
        <v>19</v>
      </c>
      <c r="G12" s="32"/>
      <c r="H12" s="32"/>
      <c r="I12" s="144" t="s">
        <v>20</v>
      </c>
      <c r="J12" s="147" t="str">
        <f>'Rekapitulace stavby'!AN8</f>
        <v>9. 7. 2025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4" t="s">
        <v>22</v>
      </c>
      <c r="E14" s="32"/>
      <c r="F14" s="32"/>
      <c r="G14" s="32"/>
      <c r="H14" s="32"/>
      <c r="I14" s="144" t="s">
        <v>23</v>
      </c>
      <c r="J14" s="134" t="s">
        <v>24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4" t="s">
        <v>25</v>
      </c>
      <c r="F15" s="32"/>
      <c r="G15" s="32"/>
      <c r="H15" s="32"/>
      <c r="I15" s="144" t="s">
        <v>26</v>
      </c>
      <c r="J15" s="134" t="s">
        <v>1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44" t="s">
        <v>27</v>
      </c>
      <c r="E17" s="32"/>
      <c r="F17" s="32"/>
      <c r="G17" s="32"/>
      <c r="H17" s="32"/>
      <c r="I17" s="144" t="s">
        <v>23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4" t="s">
        <v>28</v>
      </c>
      <c r="F18" s="32"/>
      <c r="G18" s="32"/>
      <c r="H18" s="32"/>
      <c r="I18" s="144" t="s">
        <v>26</v>
      </c>
      <c r="J18" s="134" t="s">
        <v>1</v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44" t="s">
        <v>29</v>
      </c>
      <c r="E20" s="32"/>
      <c r="F20" s="32"/>
      <c r="G20" s="32"/>
      <c r="H20" s="32"/>
      <c r="I20" s="144" t="s">
        <v>23</v>
      </c>
      <c r="J20" s="134" t="s">
        <v>30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4" t="s">
        <v>31</v>
      </c>
      <c r="F21" s="32"/>
      <c r="G21" s="32"/>
      <c r="H21" s="32"/>
      <c r="I21" s="144" t="s">
        <v>26</v>
      </c>
      <c r="J21" s="134" t="s">
        <v>1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44" t="s">
        <v>33</v>
      </c>
      <c r="E23" s="32"/>
      <c r="F23" s="32"/>
      <c r="G23" s="32"/>
      <c r="H23" s="32"/>
      <c r="I23" s="144" t="s">
        <v>23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4" t="s">
        <v>28</v>
      </c>
      <c r="F24" s="32"/>
      <c r="G24" s="32"/>
      <c r="H24" s="32"/>
      <c r="I24" s="144" t="s">
        <v>26</v>
      </c>
      <c r="J24" s="134" t="s">
        <v>1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44" t="s">
        <v>34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52"/>
      <c r="E29" s="152"/>
      <c r="F29" s="152"/>
      <c r="G29" s="152"/>
      <c r="H29" s="152"/>
      <c r="I29" s="152"/>
      <c r="J29" s="152"/>
      <c r="K29" s="15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3" t="s">
        <v>35</v>
      </c>
      <c r="E30" s="32"/>
      <c r="F30" s="32"/>
      <c r="G30" s="32"/>
      <c r="H30" s="32"/>
      <c r="I30" s="32"/>
      <c r="J30" s="154">
        <f>ROUND(J118, 2)</f>
        <v>2686837.3999999999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5" t="s">
        <v>37</v>
      </c>
      <c r="G32" s="32"/>
      <c r="H32" s="32"/>
      <c r="I32" s="155" t="s">
        <v>36</v>
      </c>
      <c r="J32" s="155" t="s">
        <v>38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6" t="s">
        <v>39</v>
      </c>
      <c r="E33" s="144" t="s">
        <v>40</v>
      </c>
      <c r="F33" s="157">
        <f>ROUND((SUM(BE118:BE221)),  2)</f>
        <v>2686837.3999999999</v>
      </c>
      <c r="G33" s="32"/>
      <c r="H33" s="32"/>
      <c r="I33" s="158">
        <v>0.20999999999999999</v>
      </c>
      <c r="J33" s="157">
        <f>ROUND(((SUM(BE118:BE221))*I33),  2)</f>
        <v>564235.84999999998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44" t="s">
        <v>41</v>
      </c>
      <c r="F34" s="157">
        <f>ROUND((SUM(BF118:BF221)),  2)</f>
        <v>0</v>
      </c>
      <c r="G34" s="32"/>
      <c r="H34" s="32"/>
      <c r="I34" s="158">
        <v>0.12</v>
      </c>
      <c r="J34" s="157">
        <f>ROUND(((SUM(BF118:BF221))*I34),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44" t="s">
        <v>42</v>
      </c>
      <c r="F35" s="157">
        <f>ROUND((SUM(BG118:BG221)),  2)</f>
        <v>0</v>
      </c>
      <c r="G35" s="32"/>
      <c r="H35" s="32"/>
      <c r="I35" s="158">
        <v>0.20999999999999999</v>
      </c>
      <c r="J35" s="15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4" t="s">
        <v>43</v>
      </c>
      <c r="F36" s="157">
        <f>ROUND((SUM(BH118:BH221)),  2)</f>
        <v>0</v>
      </c>
      <c r="G36" s="32"/>
      <c r="H36" s="32"/>
      <c r="I36" s="158">
        <v>0.12</v>
      </c>
      <c r="J36" s="15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44</v>
      </c>
      <c r="F37" s="157">
        <f>ROUND((SUM(BI118:BI221)),  2)</f>
        <v>0</v>
      </c>
      <c r="G37" s="32"/>
      <c r="H37" s="32"/>
      <c r="I37" s="158">
        <v>0</v>
      </c>
      <c r="J37" s="15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3251073.25</v>
      </c>
      <c r="K39" s="16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Mokřad v k. ú. Kunice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114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SO 03.1 - Kácení dřevin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Kunice</v>
      </c>
      <c r="G89" s="34"/>
      <c r="H89" s="34"/>
      <c r="I89" s="29" t="s">
        <v>20</v>
      </c>
      <c r="J89" s="72" t="str">
        <f>IF(J12="","",J12)</f>
        <v>9. 7. 2025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Státní pozemkový úřad</v>
      </c>
      <c r="G91" s="34"/>
      <c r="H91" s="34"/>
      <c r="I91" s="29" t="s">
        <v>29</v>
      </c>
      <c r="J91" s="30" t="str">
        <f>E21</f>
        <v>Atregia, s.r.o.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27</v>
      </c>
      <c r="D92" s="34"/>
      <c r="E92" s="34"/>
      <c r="F92" s="26" t="str">
        <f>IF(E18="","",E18)</f>
        <v xml:space="preserve"> </v>
      </c>
      <c r="G92" s="34"/>
      <c r="H92" s="34"/>
      <c r="I92" s="29" t="s">
        <v>33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8" t="s">
        <v>119</v>
      </c>
      <c r="D94" s="179"/>
      <c r="E94" s="179"/>
      <c r="F94" s="179"/>
      <c r="G94" s="179"/>
      <c r="H94" s="179"/>
      <c r="I94" s="179"/>
      <c r="J94" s="180" t="s">
        <v>120</v>
      </c>
      <c r="K94" s="17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1" t="s">
        <v>121</v>
      </c>
      <c r="D96" s="34"/>
      <c r="E96" s="34"/>
      <c r="F96" s="34"/>
      <c r="G96" s="34"/>
      <c r="H96" s="34"/>
      <c r="I96" s="34"/>
      <c r="J96" s="103">
        <f>J118</f>
        <v>2686837.3999999999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122</v>
      </c>
    </row>
    <row r="97" s="9" customFormat="1" ht="24.96" customHeight="1">
      <c r="A97" s="9"/>
      <c r="B97" s="182"/>
      <c r="C97" s="183"/>
      <c r="D97" s="184" t="s">
        <v>123</v>
      </c>
      <c r="E97" s="185"/>
      <c r="F97" s="185"/>
      <c r="G97" s="185"/>
      <c r="H97" s="185"/>
      <c r="I97" s="185"/>
      <c r="J97" s="186">
        <f>J119</f>
        <v>2686837.3999999999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26"/>
      <c r="D98" s="189" t="s">
        <v>630</v>
      </c>
      <c r="E98" s="190"/>
      <c r="F98" s="190"/>
      <c r="G98" s="190"/>
      <c r="H98" s="190"/>
      <c r="I98" s="190"/>
      <c r="J98" s="191">
        <f>J120</f>
        <v>2686837.3999999999</v>
      </c>
      <c r="K98" s="126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6.96" customHeight="1">
      <c r="A100" s="32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6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="2" customFormat="1" ht="6.96" customHeight="1">
      <c r="A104" s="32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24.96" customHeight="1">
      <c r="A105" s="32"/>
      <c r="B105" s="33"/>
      <c r="C105" s="23" t="s">
        <v>128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6.96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9" t="s">
        <v>14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177" t="str">
        <f>E7</f>
        <v>Mokřad v k. ú. Kunice</v>
      </c>
      <c r="F108" s="29"/>
      <c r="G108" s="29"/>
      <c r="H108" s="29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114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4"/>
      <c r="D110" s="34"/>
      <c r="E110" s="69" t="str">
        <f>E9</f>
        <v>SO 03.1 - Kácení dřevin</v>
      </c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18</v>
      </c>
      <c r="D112" s="34"/>
      <c r="E112" s="34"/>
      <c r="F112" s="26" t="str">
        <f>F12</f>
        <v>Kunice</v>
      </c>
      <c r="G112" s="34"/>
      <c r="H112" s="34"/>
      <c r="I112" s="29" t="s">
        <v>20</v>
      </c>
      <c r="J112" s="72" t="str">
        <f>IF(J12="","",J12)</f>
        <v>9. 7. 2025</v>
      </c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5.15" customHeight="1">
      <c r="A114" s="32"/>
      <c r="B114" s="33"/>
      <c r="C114" s="29" t="s">
        <v>22</v>
      </c>
      <c r="D114" s="34"/>
      <c r="E114" s="34"/>
      <c r="F114" s="26" t="str">
        <f>E15</f>
        <v>Státní pozemkový úřad</v>
      </c>
      <c r="G114" s="34"/>
      <c r="H114" s="34"/>
      <c r="I114" s="29" t="s">
        <v>29</v>
      </c>
      <c r="J114" s="30" t="str">
        <f>E21</f>
        <v>Atregia, s.r.o.</v>
      </c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5.15" customHeight="1">
      <c r="A115" s="32"/>
      <c r="B115" s="33"/>
      <c r="C115" s="29" t="s">
        <v>27</v>
      </c>
      <c r="D115" s="34"/>
      <c r="E115" s="34"/>
      <c r="F115" s="26" t="str">
        <f>IF(E18="","",E18)</f>
        <v xml:space="preserve"> </v>
      </c>
      <c r="G115" s="34"/>
      <c r="H115" s="34"/>
      <c r="I115" s="29" t="s">
        <v>33</v>
      </c>
      <c r="J115" s="30" t="str">
        <f>E24</f>
        <v xml:space="preserve"> 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0.32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11" customFormat="1" ht="29.28" customHeight="1">
      <c r="A117" s="193"/>
      <c r="B117" s="194"/>
      <c r="C117" s="195" t="s">
        <v>129</v>
      </c>
      <c r="D117" s="196" t="s">
        <v>60</v>
      </c>
      <c r="E117" s="196" t="s">
        <v>56</v>
      </c>
      <c r="F117" s="196" t="s">
        <v>57</v>
      </c>
      <c r="G117" s="196" t="s">
        <v>130</v>
      </c>
      <c r="H117" s="196" t="s">
        <v>131</v>
      </c>
      <c r="I117" s="196" t="s">
        <v>132</v>
      </c>
      <c r="J117" s="196" t="s">
        <v>120</v>
      </c>
      <c r="K117" s="197" t="s">
        <v>133</v>
      </c>
      <c r="L117" s="198"/>
      <c r="M117" s="93" t="s">
        <v>1</v>
      </c>
      <c r="N117" s="94" t="s">
        <v>39</v>
      </c>
      <c r="O117" s="94" t="s">
        <v>134</v>
      </c>
      <c r="P117" s="94" t="s">
        <v>135</v>
      </c>
      <c r="Q117" s="94" t="s">
        <v>136</v>
      </c>
      <c r="R117" s="94" t="s">
        <v>137</v>
      </c>
      <c r="S117" s="94" t="s">
        <v>138</v>
      </c>
      <c r="T117" s="95" t="s">
        <v>139</v>
      </c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</row>
    <row r="118" s="2" customFormat="1" ht="22.8" customHeight="1">
      <c r="A118" s="32"/>
      <c r="B118" s="33"/>
      <c r="C118" s="100" t="s">
        <v>140</v>
      </c>
      <c r="D118" s="34"/>
      <c r="E118" s="34"/>
      <c r="F118" s="34"/>
      <c r="G118" s="34"/>
      <c r="H118" s="34"/>
      <c r="I118" s="34"/>
      <c r="J118" s="199">
        <f>BK118</f>
        <v>2686837.3999999999</v>
      </c>
      <c r="K118" s="34"/>
      <c r="L118" s="38"/>
      <c r="M118" s="96"/>
      <c r="N118" s="200"/>
      <c r="O118" s="97"/>
      <c r="P118" s="201">
        <f>P119</f>
        <v>2042.5450000000001</v>
      </c>
      <c r="Q118" s="97"/>
      <c r="R118" s="201">
        <f>R119</f>
        <v>0</v>
      </c>
      <c r="S118" s="97"/>
      <c r="T118" s="202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74</v>
      </c>
      <c r="AU118" s="17" t="s">
        <v>122</v>
      </c>
      <c r="BK118" s="203">
        <f>BK119</f>
        <v>2686837.3999999999</v>
      </c>
    </row>
    <row r="119" s="12" customFormat="1" ht="25.92" customHeight="1">
      <c r="A119" s="12"/>
      <c r="B119" s="204"/>
      <c r="C119" s="205"/>
      <c r="D119" s="206" t="s">
        <v>74</v>
      </c>
      <c r="E119" s="207" t="s">
        <v>141</v>
      </c>
      <c r="F119" s="207" t="s">
        <v>142</v>
      </c>
      <c r="G119" s="205"/>
      <c r="H119" s="205"/>
      <c r="I119" s="205"/>
      <c r="J119" s="208">
        <f>BK119</f>
        <v>2686837.3999999999</v>
      </c>
      <c r="K119" s="205"/>
      <c r="L119" s="209"/>
      <c r="M119" s="210"/>
      <c r="N119" s="211"/>
      <c r="O119" s="211"/>
      <c r="P119" s="212">
        <f>P120</f>
        <v>2042.5450000000001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150</v>
      </c>
      <c r="AT119" s="215" t="s">
        <v>74</v>
      </c>
      <c r="AU119" s="215" t="s">
        <v>75</v>
      </c>
      <c r="AY119" s="214" t="s">
        <v>143</v>
      </c>
      <c r="BK119" s="216">
        <f>BK120</f>
        <v>2686837.3999999999</v>
      </c>
    </row>
    <row r="120" s="12" customFormat="1" ht="22.8" customHeight="1">
      <c r="A120" s="12"/>
      <c r="B120" s="204"/>
      <c r="C120" s="205"/>
      <c r="D120" s="206" t="s">
        <v>74</v>
      </c>
      <c r="E120" s="217" t="s">
        <v>631</v>
      </c>
      <c r="F120" s="217" t="s">
        <v>103</v>
      </c>
      <c r="G120" s="205"/>
      <c r="H120" s="205"/>
      <c r="I120" s="205"/>
      <c r="J120" s="218">
        <f>BK120</f>
        <v>2686837.3999999999</v>
      </c>
      <c r="K120" s="205"/>
      <c r="L120" s="209"/>
      <c r="M120" s="210"/>
      <c r="N120" s="211"/>
      <c r="O120" s="211"/>
      <c r="P120" s="212">
        <f>SUM(P121:P221)</f>
        <v>2042.5450000000001</v>
      </c>
      <c r="Q120" s="211"/>
      <c r="R120" s="212">
        <f>SUM(R121:R221)</f>
        <v>0</v>
      </c>
      <c r="S120" s="211"/>
      <c r="T120" s="213">
        <f>SUM(T121:T221)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150</v>
      </c>
      <c r="AT120" s="215" t="s">
        <v>74</v>
      </c>
      <c r="AU120" s="215" t="s">
        <v>82</v>
      </c>
      <c r="AY120" s="214" t="s">
        <v>143</v>
      </c>
      <c r="BK120" s="216">
        <f>SUM(BK121:BK221)</f>
        <v>2686837.3999999999</v>
      </c>
    </row>
    <row r="121" s="2" customFormat="1" ht="21.75" customHeight="1">
      <c r="A121" s="32"/>
      <c r="B121" s="33"/>
      <c r="C121" s="219" t="s">
        <v>82</v>
      </c>
      <c r="D121" s="219" t="s">
        <v>145</v>
      </c>
      <c r="E121" s="220" t="s">
        <v>632</v>
      </c>
      <c r="F121" s="221" t="s">
        <v>633</v>
      </c>
      <c r="G121" s="222" t="s">
        <v>202</v>
      </c>
      <c r="H121" s="223">
        <v>1288</v>
      </c>
      <c r="I121" s="224">
        <v>113</v>
      </c>
      <c r="J121" s="224">
        <f>ROUND(I121*H121,2)</f>
        <v>145544</v>
      </c>
      <c r="K121" s="221" t="s">
        <v>156</v>
      </c>
      <c r="L121" s="38"/>
      <c r="M121" s="225" t="s">
        <v>1</v>
      </c>
      <c r="N121" s="226" t="s">
        <v>40</v>
      </c>
      <c r="O121" s="227">
        <v>0.23999999999999999</v>
      </c>
      <c r="P121" s="227">
        <f>O121*H121</f>
        <v>309.12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29" t="s">
        <v>634</v>
      </c>
      <c r="AT121" s="229" t="s">
        <v>145</v>
      </c>
      <c r="AU121" s="229" t="s">
        <v>84</v>
      </c>
      <c r="AY121" s="17" t="s">
        <v>143</v>
      </c>
      <c r="BE121" s="230">
        <f>IF(N121="základní",J121,0)</f>
        <v>145544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82</v>
      </c>
      <c r="BK121" s="230">
        <f>ROUND(I121*H121,2)</f>
        <v>145544</v>
      </c>
      <c r="BL121" s="17" t="s">
        <v>634</v>
      </c>
      <c r="BM121" s="229" t="s">
        <v>635</v>
      </c>
    </row>
    <row r="122" s="2" customFormat="1">
      <c r="A122" s="32"/>
      <c r="B122" s="33"/>
      <c r="C122" s="34"/>
      <c r="D122" s="231" t="s">
        <v>152</v>
      </c>
      <c r="E122" s="34"/>
      <c r="F122" s="232" t="s">
        <v>636</v>
      </c>
      <c r="G122" s="34"/>
      <c r="H122" s="34"/>
      <c r="I122" s="34"/>
      <c r="J122" s="34"/>
      <c r="K122" s="34"/>
      <c r="L122" s="38"/>
      <c r="M122" s="233"/>
      <c r="N122" s="234"/>
      <c r="O122" s="84"/>
      <c r="P122" s="84"/>
      <c r="Q122" s="84"/>
      <c r="R122" s="84"/>
      <c r="S122" s="84"/>
      <c r="T122" s="85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152</v>
      </c>
      <c r="AU122" s="17" t="s">
        <v>84</v>
      </c>
    </row>
    <row r="123" s="14" customFormat="1">
      <c r="A123" s="14"/>
      <c r="B123" s="244"/>
      <c r="C123" s="245"/>
      <c r="D123" s="231" t="s">
        <v>159</v>
      </c>
      <c r="E123" s="246" t="s">
        <v>1</v>
      </c>
      <c r="F123" s="247" t="s">
        <v>637</v>
      </c>
      <c r="G123" s="245"/>
      <c r="H123" s="248">
        <v>1288</v>
      </c>
      <c r="I123" s="245"/>
      <c r="J123" s="245"/>
      <c r="K123" s="245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159</v>
      </c>
      <c r="AU123" s="253" t="s">
        <v>84</v>
      </c>
      <c r="AV123" s="14" t="s">
        <v>84</v>
      </c>
      <c r="AW123" s="14" t="s">
        <v>32</v>
      </c>
      <c r="AX123" s="14" t="s">
        <v>82</v>
      </c>
      <c r="AY123" s="253" t="s">
        <v>143</v>
      </c>
    </row>
    <row r="124" s="2" customFormat="1" ht="16.5" customHeight="1">
      <c r="A124" s="32"/>
      <c r="B124" s="33"/>
      <c r="C124" s="219" t="s">
        <v>84</v>
      </c>
      <c r="D124" s="219" t="s">
        <v>145</v>
      </c>
      <c r="E124" s="220" t="s">
        <v>638</v>
      </c>
      <c r="F124" s="221" t="s">
        <v>639</v>
      </c>
      <c r="G124" s="222" t="s">
        <v>528</v>
      </c>
      <c r="H124" s="223">
        <v>167</v>
      </c>
      <c r="I124" s="224">
        <v>292</v>
      </c>
      <c r="J124" s="224">
        <f>ROUND(I124*H124,2)</f>
        <v>48764</v>
      </c>
      <c r="K124" s="221" t="s">
        <v>156</v>
      </c>
      <c r="L124" s="38"/>
      <c r="M124" s="225" t="s">
        <v>1</v>
      </c>
      <c r="N124" s="226" t="s">
        <v>40</v>
      </c>
      <c r="O124" s="227">
        <v>0.498</v>
      </c>
      <c r="P124" s="227">
        <f>O124*H124</f>
        <v>83.165999999999997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29" t="s">
        <v>150</v>
      </c>
      <c r="AT124" s="229" t="s">
        <v>145</v>
      </c>
      <c r="AU124" s="229" t="s">
        <v>84</v>
      </c>
      <c r="AY124" s="17" t="s">
        <v>143</v>
      </c>
      <c r="BE124" s="230">
        <f>IF(N124="základní",J124,0)</f>
        <v>48764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82</v>
      </c>
      <c r="BK124" s="230">
        <f>ROUND(I124*H124,2)</f>
        <v>48764</v>
      </c>
      <c r="BL124" s="17" t="s">
        <v>150</v>
      </c>
      <c r="BM124" s="229" t="s">
        <v>640</v>
      </c>
    </row>
    <row r="125" s="2" customFormat="1">
      <c r="A125" s="32"/>
      <c r="B125" s="33"/>
      <c r="C125" s="34"/>
      <c r="D125" s="231" t="s">
        <v>152</v>
      </c>
      <c r="E125" s="34"/>
      <c r="F125" s="232" t="s">
        <v>641</v>
      </c>
      <c r="G125" s="34"/>
      <c r="H125" s="34"/>
      <c r="I125" s="34"/>
      <c r="J125" s="34"/>
      <c r="K125" s="34"/>
      <c r="L125" s="38"/>
      <c r="M125" s="233"/>
      <c r="N125" s="234"/>
      <c r="O125" s="84"/>
      <c r="P125" s="84"/>
      <c r="Q125" s="84"/>
      <c r="R125" s="84"/>
      <c r="S125" s="84"/>
      <c r="T125" s="85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152</v>
      </c>
      <c r="AU125" s="17" t="s">
        <v>84</v>
      </c>
    </row>
    <row r="126" s="14" customFormat="1">
      <c r="A126" s="14"/>
      <c r="B126" s="244"/>
      <c r="C126" s="245"/>
      <c r="D126" s="231" t="s">
        <v>159</v>
      </c>
      <c r="E126" s="246" t="s">
        <v>1</v>
      </c>
      <c r="F126" s="247" t="s">
        <v>642</v>
      </c>
      <c r="G126" s="245"/>
      <c r="H126" s="248">
        <v>36</v>
      </c>
      <c r="I126" s="245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159</v>
      </c>
      <c r="AU126" s="253" t="s">
        <v>84</v>
      </c>
      <c r="AV126" s="14" t="s">
        <v>84</v>
      </c>
      <c r="AW126" s="14" t="s">
        <v>32</v>
      </c>
      <c r="AX126" s="14" t="s">
        <v>75</v>
      </c>
      <c r="AY126" s="253" t="s">
        <v>143</v>
      </c>
    </row>
    <row r="127" s="14" customFormat="1">
      <c r="A127" s="14"/>
      <c r="B127" s="244"/>
      <c r="C127" s="245"/>
      <c r="D127" s="231" t="s">
        <v>159</v>
      </c>
      <c r="E127" s="246" t="s">
        <v>1</v>
      </c>
      <c r="F127" s="247" t="s">
        <v>643</v>
      </c>
      <c r="G127" s="245"/>
      <c r="H127" s="248">
        <v>1</v>
      </c>
      <c r="I127" s="245"/>
      <c r="J127" s="245"/>
      <c r="K127" s="245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159</v>
      </c>
      <c r="AU127" s="253" t="s">
        <v>84</v>
      </c>
      <c r="AV127" s="14" t="s">
        <v>84</v>
      </c>
      <c r="AW127" s="14" t="s">
        <v>32</v>
      </c>
      <c r="AX127" s="14" t="s">
        <v>75</v>
      </c>
      <c r="AY127" s="253" t="s">
        <v>143</v>
      </c>
    </row>
    <row r="128" s="14" customFormat="1">
      <c r="A128" s="14"/>
      <c r="B128" s="244"/>
      <c r="C128" s="245"/>
      <c r="D128" s="231" t="s">
        <v>159</v>
      </c>
      <c r="E128" s="246" t="s">
        <v>1</v>
      </c>
      <c r="F128" s="247" t="s">
        <v>644</v>
      </c>
      <c r="G128" s="245"/>
      <c r="H128" s="248">
        <v>130</v>
      </c>
      <c r="I128" s="245"/>
      <c r="J128" s="245"/>
      <c r="K128" s="245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159</v>
      </c>
      <c r="AU128" s="253" t="s">
        <v>84</v>
      </c>
      <c r="AV128" s="14" t="s">
        <v>84</v>
      </c>
      <c r="AW128" s="14" t="s">
        <v>32</v>
      </c>
      <c r="AX128" s="14" t="s">
        <v>75</v>
      </c>
      <c r="AY128" s="253" t="s">
        <v>143</v>
      </c>
    </row>
    <row r="129" s="15" customFormat="1">
      <c r="A129" s="15"/>
      <c r="B129" s="254"/>
      <c r="C129" s="255"/>
      <c r="D129" s="231" t="s">
        <v>159</v>
      </c>
      <c r="E129" s="256" t="s">
        <v>1</v>
      </c>
      <c r="F129" s="257" t="s">
        <v>163</v>
      </c>
      <c r="G129" s="255"/>
      <c r="H129" s="258">
        <v>167</v>
      </c>
      <c r="I129" s="255"/>
      <c r="J129" s="255"/>
      <c r="K129" s="255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159</v>
      </c>
      <c r="AU129" s="263" t="s">
        <v>84</v>
      </c>
      <c r="AV129" s="15" t="s">
        <v>150</v>
      </c>
      <c r="AW129" s="15" t="s">
        <v>32</v>
      </c>
      <c r="AX129" s="15" t="s">
        <v>82</v>
      </c>
      <c r="AY129" s="263" t="s">
        <v>143</v>
      </c>
    </row>
    <row r="130" s="2" customFormat="1" ht="16.5" customHeight="1">
      <c r="A130" s="32"/>
      <c r="B130" s="33"/>
      <c r="C130" s="219" t="s">
        <v>164</v>
      </c>
      <c r="D130" s="219" t="s">
        <v>145</v>
      </c>
      <c r="E130" s="220" t="s">
        <v>645</v>
      </c>
      <c r="F130" s="221" t="s">
        <v>646</v>
      </c>
      <c r="G130" s="222" t="s">
        <v>528</v>
      </c>
      <c r="H130" s="223">
        <v>30</v>
      </c>
      <c r="I130" s="224">
        <v>411</v>
      </c>
      <c r="J130" s="224">
        <f>ROUND(I130*H130,2)</f>
        <v>12330</v>
      </c>
      <c r="K130" s="221" t="s">
        <v>156</v>
      </c>
      <c r="L130" s="38"/>
      <c r="M130" s="225" t="s">
        <v>1</v>
      </c>
      <c r="N130" s="226" t="s">
        <v>40</v>
      </c>
      <c r="O130" s="227">
        <v>0.70099999999999996</v>
      </c>
      <c r="P130" s="227">
        <f>O130*H130</f>
        <v>21.029999999999998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9" t="s">
        <v>150</v>
      </c>
      <c r="AT130" s="229" t="s">
        <v>145</v>
      </c>
      <c r="AU130" s="229" t="s">
        <v>84</v>
      </c>
      <c r="AY130" s="17" t="s">
        <v>143</v>
      </c>
      <c r="BE130" s="230">
        <f>IF(N130="základní",J130,0)</f>
        <v>12330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82</v>
      </c>
      <c r="BK130" s="230">
        <f>ROUND(I130*H130,2)</f>
        <v>12330</v>
      </c>
      <c r="BL130" s="17" t="s">
        <v>150</v>
      </c>
      <c r="BM130" s="229" t="s">
        <v>647</v>
      </c>
    </row>
    <row r="131" s="2" customFormat="1">
      <c r="A131" s="32"/>
      <c r="B131" s="33"/>
      <c r="C131" s="34"/>
      <c r="D131" s="231" t="s">
        <v>152</v>
      </c>
      <c r="E131" s="34"/>
      <c r="F131" s="232" t="s">
        <v>648</v>
      </c>
      <c r="G131" s="34"/>
      <c r="H131" s="34"/>
      <c r="I131" s="34"/>
      <c r="J131" s="34"/>
      <c r="K131" s="34"/>
      <c r="L131" s="38"/>
      <c r="M131" s="233"/>
      <c r="N131" s="234"/>
      <c r="O131" s="84"/>
      <c r="P131" s="84"/>
      <c r="Q131" s="84"/>
      <c r="R131" s="84"/>
      <c r="S131" s="84"/>
      <c r="T131" s="85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152</v>
      </c>
      <c r="AU131" s="17" t="s">
        <v>84</v>
      </c>
    </row>
    <row r="132" s="14" customFormat="1">
      <c r="A132" s="14"/>
      <c r="B132" s="244"/>
      <c r="C132" s="245"/>
      <c r="D132" s="231" t="s">
        <v>159</v>
      </c>
      <c r="E132" s="246" t="s">
        <v>1</v>
      </c>
      <c r="F132" s="247" t="s">
        <v>649</v>
      </c>
      <c r="G132" s="245"/>
      <c r="H132" s="248">
        <v>30</v>
      </c>
      <c r="I132" s="245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159</v>
      </c>
      <c r="AU132" s="253" t="s">
        <v>84</v>
      </c>
      <c r="AV132" s="14" t="s">
        <v>84</v>
      </c>
      <c r="AW132" s="14" t="s">
        <v>32</v>
      </c>
      <c r="AX132" s="14" t="s">
        <v>82</v>
      </c>
      <c r="AY132" s="253" t="s">
        <v>143</v>
      </c>
    </row>
    <row r="133" s="2" customFormat="1" ht="16.5" customHeight="1">
      <c r="A133" s="32"/>
      <c r="B133" s="33"/>
      <c r="C133" s="219" t="s">
        <v>150</v>
      </c>
      <c r="D133" s="219" t="s">
        <v>145</v>
      </c>
      <c r="E133" s="220" t="s">
        <v>650</v>
      </c>
      <c r="F133" s="221" t="s">
        <v>651</v>
      </c>
      <c r="G133" s="222" t="s">
        <v>528</v>
      </c>
      <c r="H133" s="223">
        <v>39</v>
      </c>
      <c r="I133" s="224">
        <v>1290</v>
      </c>
      <c r="J133" s="224">
        <f>ROUND(I133*H133,2)</f>
        <v>50310</v>
      </c>
      <c r="K133" s="221" t="s">
        <v>156</v>
      </c>
      <c r="L133" s="38"/>
      <c r="M133" s="225" t="s">
        <v>1</v>
      </c>
      <c r="N133" s="226" t="s">
        <v>40</v>
      </c>
      <c r="O133" s="227">
        <v>2.202</v>
      </c>
      <c r="P133" s="227">
        <f>O133*H133</f>
        <v>85.878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9" t="s">
        <v>150</v>
      </c>
      <c r="AT133" s="229" t="s">
        <v>145</v>
      </c>
      <c r="AU133" s="229" t="s">
        <v>84</v>
      </c>
      <c r="AY133" s="17" t="s">
        <v>143</v>
      </c>
      <c r="BE133" s="230">
        <f>IF(N133="základní",J133,0)</f>
        <v>50310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82</v>
      </c>
      <c r="BK133" s="230">
        <f>ROUND(I133*H133,2)</f>
        <v>50310</v>
      </c>
      <c r="BL133" s="17" t="s">
        <v>150</v>
      </c>
      <c r="BM133" s="229" t="s">
        <v>652</v>
      </c>
    </row>
    <row r="134" s="2" customFormat="1">
      <c r="A134" s="32"/>
      <c r="B134" s="33"/>
      <c r="C134" s="34"/>
      <c r="D134" s="231" t="s">
        <v>152</v>
      </c>
      <c r="E134" s="34"/>
      <c r="F134" s="232" t="s">
        <v>653</v>
      </c>
      <c r="G134" s="34"/>
      <c r="H134" s="34"/>
      <c r="I134" s="34"/>
      <c r="J134" s="34"/>
      <c r="K134" s="34"/>
      <c r="L134" s="38"/>
      <c r="M134" s="233"/>
      <c r="N134" s="234"/>
      <c r="O134" s="84"/>
      <c r="P134" s="84"/>
      <c r="Q134" s="84"/>
      <c r="R134" s="84"/>
      <c r="S134" s="84"/>
      <c r="T134" s="85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152</v>
      </c>
      <c r="AU134" s="17" t="s">
        <v>84</v>
      </c>
    </row>
    <row r="135" s="14" customFormat="1">
      <c r="A135" s="14"/>
      <c r="B135" s="244"/>
      <c r="C135" s="245"/>
      <c r="D135" s="231" t="s">
        <v>159</v>
      </c>
      <c r="E135" s="246" t="s">
        <v>1</v>
      </c>
      <c r="F135" s="247" t="s">
        <v>642</v>
      </c>
      <c r="G135" s="245"/>
      <c r="H135" s="248">
        <v>36</v>
      </c>
      <c r="I135" s="245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159</v>
      </c>
      <c r="AU135" s="253" t="s">
        <v>84</v>
      </c>
      <c r="AV135" s="14" t="s">
        <v>84</v>
      </c>
      <c r="AW135" s="14" t="s">
        <v>32</v>
      </c>
      <c r="AX135" s="14" t="s">
        <v>75</v>
      </c>
      <c r="AY135" s="253" t="s">
        <v>143</v>
      </c>
    </row>
    <row r="136" s="14" customFormat="1">
      <c r="A136" s="14"/>
      <c r="B136" s="244"/>
      <c r="C136" s="245"/>
      <c r="D136" s="231" t="s">
        <v>159</v>
      </c>
      <c r="E136" s="246" t="s">
        <v>1</v>
      </c>
      <c r="F136" s="247" t="s">
        <v>654</v>
      </c>
      <c r="G136" s="245"/>
      <c r="H136" s="248">
        <v>3</v>
      </c>
      <c r="I136" s="245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159</v>
      </c>
      <c r="AU136" s="253" t="s">
        <v>84</v>
      </c>
      <c r="AV136" s="14" t="s">
        <v>84</v>
      </c>
      <c r="AW136" s="14" t="s">
        <v>32</v>
      </c>
      <c r="AX136" s="14" t="s">
        <v>75</v>
      </c>
      <c r="AY136" s="253" t="s">
        <v>143</v>
      </c>
    </row>
    <row r="137" s="15" customFormat="1">
      <c r="A137" s="15"/>
      <c r="B137" s="254"/>
      <c r="C137" s="255"/>
      <c r="D137" s="231" t="s">
        <v>159</v>
      </c>
      <c r="E137" s="256" t="s">
        <v>1</v>
      </c>
      <c r="F137" s="257" t="s">
        <v>163</v>
      </c>
      <c r="G137" s="255"/>
      <c r="H137" s="258">
        <v>39</v>
      </c>
      <c r="I137" s="255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3" t="s">
        <v>159</v>
      </c>
      <c r="AU137" s="263" t="s">
        <v>84</v>
      </c>
      <c r="AV137" s="15" t="s">
        <v>150</v>
      </c>
      <c r="AW137" s="15" t="s">
        <v>32</v>
      </c>
      <c r="AX137" s="15" t="s">
        <v>82</v>
      </c>
      <c r="AY137" s="263" t="s">
        <v>143</v>
      </c>
    </row>
    <row r="138" s="2" customFormat="1" ht="16.5" customHeight="1">
      <c r="A138" s="32"/>
      <c r="B138" s="33"/>
      <c r="C138" s="219" t="s">
        <v>177</v>
      </c>
      <c r="D138" s="219" t="s">
        <v>145</v>
      </c>
      <c r="E138" s="220" t="s">
        <v>655</v>
      </c>
      <c r="F138" s="221" t="s">
        <v>656</v>
      </c>
      <c r="G138" s="222" t="s">
        <v>528</v>
      </c>
      <c r="H138" s="223">
        <v>34</v>
      </c>
      <c r="I138" s="224">
        <v>2470</v>
      </c>
      <c r="J138" s="224">
        <f>ROUND(I138*H138,2)</f>
        <v>83980</v>
      </c>
      <c r="K138" s="221" t="s">
        <v>156</v>
      </c>
      <c r="L138" s="38"/>
      <c r="M138" s="225" t="s">
        <v>1</v>
      </c>
      <c r="N138" s="226" t="s">
        <v>40</v>
      </c>
      <c r="O138" s="227">
        <v>4.2220000000000004</v>
      </c>
      <c r="P138" s="227">
        <f>O138*H138</f>
        <v>143.548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9" t="s">
        <v>150</v>
      </c>
      <c r="AT138" s="229" t="s">
        <v>145</v>
      </c>
      <c r="AU138" s="229" t="s">
        <v>84</v>
      </c>
      <c r="AY138" s="17" t="s">
        <v>143</v>
      </c>
      <c r="BE138" s="230">
        <f>IF(N138="základní",J138,0)</f>
        <v>83980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82</v>
      </c>
      <c r="BK138" s="230">
        <f>ROUND(I138*H138,2)</f>
        <v>83980</v>
      </c>
      <c r="BL138" s="17" t="s">
        <v>150</v>
      </c>
      <c r="BM138" s="229" t="s">
        <v>657</v>
      </c>
    </row>
    <row r="139" s="2" customFormat="1">
      <c r="A139" s="32"/>
      <c r="B139" s="33"/>
      <c r="C139" s="34"/>
      <c r="D139" s="231" t="s">
        <v>152</v>
      </c>
      <c r="E139" s="34"/>
      <c r="F139" s="232" t="s">
        <v>658</v>
      </c>
      <c r="G139" s="34"/>
      <c r="H139" s="34"/>
      <c r="I139" s="34"/>
      <c r="J139" s="34"/>
      <c r="K139" s="34"/>
      <c r="L139" s="38"/>
      <c r="M139" s="233"/>
      <c r="N139" s="234"/>
      <c r="O139" s="84"/>
      <c r="P139" s="84"/>
      <c r="Q139" s="84"/>
      <c r="R139" s="84"/>
      <c r="S139" s="84"/>
      <c r="T139" s="85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152</v>
      </c>
      <c r="AU139" s="17" t="s">
        <v>84</v>
      </c>
    </row>
    <row r="140" s="14" customFormat="1">
      <c r="A140" s="14"/>
      <c r="B140" s="244"/>
      <c r="C140" s="245"/>
      <c r="D140" s="231" t="s">
        <v>159</v>
      </c>
      <c r="E140" s="246" t="s">
        <v>1</v>
      </c>
      <c r="F140" s="247" t="s">
        <v>649</v>
      </c>
      <c r="G140" s="245"/>
      <c r="H140" s="248">
        <v>30</v>
      </c>
      <c r="I140" s="245"/>
      <c r="J140" s="245"/>
      <c r="K140" s="245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159</v>
      </c>
      <c r="AU140" s="253" t="s">
        <v>84</v>
      </c>
      <c r="AV140" s="14" t="s">
        <v>84</v>
      </c>
      <c r="AW140" s="14" t="s">
        <v>32</v>
      </c>
      <c r="AX140" s="14" t="s">
        <v>75</v>
      </c>
      <c r="AY140" s="253" t="s">
        <v>143</v>
      </c>
    </row>
    <row r="141" s="14" customFormat="1">
      <c r="A141" s="14"/>
      <c r="B141" s="244"/>
      <c r="C141" s="245"/>
      <c r="D141" s="231" t="s">
        <v>159</v>
      </c>
      <c r="E141" s="246" t="s">
        <v>1</v>
      </c>
      <c r="F141" s="247" t="s">
        <v>659</v>
      </c>
      <c r="G141" s="245"/>
      <c r="H141" s="248">
        <v>1</v>
      </c>
      <c r="I141" s="245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159</v>
      </c>
      <c r="AU141" s="253" t="s">
        <v>84</v>
      </c>
      <c r="AV141" s="14" t="s">
        <v>84</v>
      </c>
      <c r="AW141" s="14" t="s">
        <v>32</v>
      </c>
      <c r="AX141" s="14" t="s">
        <v>75</v>
      </c>
      <c r="AY141" s="253" t="s">
        <v>143</v>
      </c>
    </row>
    <row r="142" s="14" customFormat="1">
      <c r="A142" s="14"/>
      <c r="B142" s="244"/>
      <c r="C142" s="245"/>
      <c r="D142" s="231" t="s">
        <v>159</v>
      </c>
      <c r="E142" s="246" t="s">
        <v>1</v>
      </c>
      <c r="F142" s="247" t="s">
        <v>660</v>
      </c>
      <c r="G142" s="245"/>
      <c r="H142" s="248">
        <v>3</v>
      </c>
      <c r="I142" s="245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159</v>
      </c>
      <c r="AU142" s="253" t="s">
        <v>84</v>
      </c>
      <c r="AV142" s="14" t="s">
        <v>84</v>
      </c>
      <c r="AW142" s="14" t="s">
        <v>32</v>
      </c>
      <c r="AX142" s="14" t="s">
        <v>75</v>
      </c>
      <c r="AY142" s="253" t="s">
        <v>143</v>
      </c>
    </row>
    <row r="143" s="15" customFormat="1">
      <c r="A143" s="15"/>
      <c r="B143" s="254"/>
      <c r="C143" s="255"/>
      <c r="D143" s="231" t="s">
        <v>159</v>
      </c>
      <c r="E143" s="256" t="s">
        <v>1</v>
      </c>
      <c r="F143" s="257" t="s">
        <v>163</v>
      </c>
      <c r="G143" s="255"/>
      <c r="H143" s="258">
        <v>34</v>
      </c>
      <c r="I143" s="255"/>
      <c r="J143" s="255"/>
      <c r="K143" s="255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159</v>
      </c>
      <c r="AU143" s="263" t="s">
        <v>84</v>
      </c>
      <c r="AV143" s="15" t="s">
        <v>150</v>
      </c>
      <c r="AW143" s="15" t="s">
        <v>32</v>
      </c>
      <c r="AX143" s="15" t="s">
        <v>82</v>
      </c>
      <c r="AY143" s="263" t="s">
        <v>143</v>
      </c>
    </row>
    <row r="144" s="2" customFormat="1" ht="16.5" customHeight="1">
      <c r="A144" s="32"/>
      <c r="B144" s="33"/>
      <c r="C144" s="219" t="s">
        <v>184</v>
      </c>
      <c r="D144" s="219" t="s">
        <v>145</v>
      </c>
      <c r="E144" s="220" t="s">
        <v>661</v>
      </c>
      <c r="F144" s="221" t="s">
        <v>662</v>
      </c>
      <c r="G144" s="222" t="s">
        <v>528</v>
      </c>
      <c r="H144" s="223">
        <v>15</v>
      </c>
      <c r="I144" s="224">
        <v>4270</v>
      </c>
      <c r="J144" s="224">
        <f>ROUND(I144*H144,2)</f>
        <v>64050</v>
      </c>
      <c r="K144" s="221" t="s">
        <v>156</v>
      </c>
      <c r="L144" s="38"/>
      <c r="M144" s="225" t="s">
        <v>1</v>
      </c>
      <c r="N144" s="226" t="s">
        <v>40</v>
      </c>
      <c r="O144" s="227">
        <v>7.2910000000000004</v>
      </c>
      <c r="P144" s="227">
        <f>O144*H144</f>
        <v>109.36500000000001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9" t="s">
        <v>150</v>
      </c>
      <c r="AT144" s="229" t="s">
        <v>145</v>
      </c>
      <c r="AU144" s="229" t="s">
        <v>84</v>
      </c>
      <c r="AY144" s="17" t="s">
        <v>143</v>
      </c>
      <c r="BE144" s="230">
        <f>IF(N144="základní",J144,0)</f>
        <v>64050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82</v>
      </c>
      <c r="BK144" s="230">
        <f>ROUND(I144*H144,2)</f>
        <v>64050</v>
      </c>
      <c r="BL144" s="17" t="s">
        <v>150</v>
      </c>
      <c r="BM144" s="229" t="s">
        <v>663</v>
      </c>
    </row>
    <row r="145" s="2" customFormat="1">
      <c r="A145" s="32"/>
      <c r="B145" s="33"/>
      <c r="C145" s="34"/>
      <c r="D145" s="231" t="s">
        <v>152</v>
      </c>
      <c r="E145" s="34"/>
      <c r="F145" s="232" t="s">
        <v>664</v>
      </c>
      <c r="G145" s="34"/>
      <c r="H145" s="34"/>
      <c r="I145" s="34"/>
      <c r="J145" s="34"/>
      <c r="K145" s="34"/>
      <c r="L145" s="38"/>
      <c r="M145" s="233"/>
      <c r="N145" s="234"/>
      <c r="O145" s="84"/>
      <c r="P145" s="84"/>
      <c r="Q145" s="84"/>
      <c r="R145" s="84"/>
      <c r="S145" s="84"/>
      <c r="T145" s="85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152</v>
      </c>
      <c r="AU145" s="17" t="s">
        <v>84</v>
      </c>
    </row>
    <row r="146" s="14" customFormat="1">
      <c r="A146" s="14"/>
      <c r="B146" s="244"/>
      <c r="C146" s="245"/>
      <c r="D146" s="231" t="s">
        <v>159</v>
      </c>
      <c r="E146" s="246" t="s">
        <v>1</v>
      </c>
      <c r="F146" s="247" t="s">
        <v>665</v>
      </c>
      <c r="G146" s="245"/>
      <c r="H146" s="248">
        <v>14</v>
      </c>
      <c r="I146" s="245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159</v>
      </c>
      <c r="AU146" s="253" t="s">
        <v>84</v>
      </c>
      <c r="AV146" s="14" t="s">
        <v>84</v>
      </c>
      <c r="AW146" s="14" t="s">
        <v>32</v>
      </c>
      <c r="AX146" s="14" t="s">
        <v>75</v>
      </c>
      <c r="AY146" s="253" t="s">
        <v>143</v>
      </c>
    </row>
    <row r="147" s="14" customFormat="1">
      <c r="A147" s="14"/>
      <c r="B147" s="244"/>
      <c r="C147" s="245"/>
      <c r="D147" s="231" t="s">
        <v>159</v>
      </c>
      <c r="E147" s="246" t="s">
        <v>1</v>
      </c>
      <c r="F147" s="247" t="s">
        <v>643</v>
      </c>
      <c r="G147" s="245"/>
      <c r="H147" s="248">
        <v>1</v>
      </c>
      <c r="I147" s="245"/>
      <c r="J147" s="245"/>
      <c r="K147" s="245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159</v>
      </c>
      <c r="AU147" s="253" t="s">
        <v>84</v>
      </c>
      <c r="AV147" s="14" t="s">
        <v>84</v>
      </c>
      <c r="AW147" s="14" t="s">
        <v>32</v>
      </c>
      <c r="AX147" s="14" t="s">
        <v>75</v>
      </c>
      <c r="AY147" s="253" t="s">
        <v>143</v>
      </c>
    </row>
    <row r="148" s="15" customFormat="1">
      <c r="A148" s="15"/>
      <c r="B148" s="254"/>
      <c r="C148" s="255"/>
      <c r="D148" s="231" t="s">
        <v>159</v>
      </c>
      <c r="E148" s="256" t="s">
        <v>1</v>
      </c>
      <c r="F148" s="257" t="s">
        <v>163</v>
      </c>
      <c r="G148" s="255"/>
      <c r="H148" s="258">
        <v>15</v>
      </c>
      <c r="I148" s="255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159</v>
      </c>
      <c r="AU148" s="263" t="s">
        <v>84</v>
      </c>
      <c r="AV148" s="15" t="s">
        <v>150</v>
      </c>
      <c r="AW148" s="15" t="s">
        <v>32</v>
      </c>
      <c r="AX148" s="15" t="s">
        <v>82</v>
      </c>
      <c r="AY148" s="263" t="s">
        <v>143</v>
      </c>
    </row>
    <row r="149" s="2" customFormat="1" ht="16.5" customHeight="1">
      <c r="A149" s="32"/>
      <c r="B149" s="33"/>
      <c r="C149" s="219" t="s">
        <v>189</v>
      </c>
      <c r="D149" s="219" t="s">
        <v>145</v>
      </c>
      <c r="E149" s="220" t="s">
        <v>666</v>
      </c>
      <c r="F149" s="221" t="s">
        <v>667</v>
      </c>
      <c r="G149" s="222" t="s">
        <v>528</v>
      </c>
      <c r="H149" s="223">
        <v>5</v>
      </c>
      <c r="I149" s="224">
        <v>6210</v>
      </c>
      <c r="J149" s="224">
        <f>ROUND(I149*H149,2)</f>
        <v>31050</v>
      </c>
      <c r="K149" s="221" t="s">
        <v>156</v>
      </c>
      <c r="L149" s="38"/>
      <c r="M149" s="225" t="s">
        <v>1</v>
      </c>
      <c r="N149" s="226" t="s">
        <v>40</v>
      </c>
      <c r="O149" s="227">
        <v>10.603999999999999</v>
      </c>
      <c r="P149" s="227">
        <f>O149*H149</f>
        <v>53.019999999999996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9" t="s">
        <v>150</v>
      </c>
      <c r="AT149" s="229" t="s">
        <v>145</v>
      </c>
      <c r="AU149" s="229" t="s">
        <v>84</v>
      </c>
      <c r="AY149" s="17" t="s">
        <v>143</v>
      </c>
      <c r="BE149" s="230">
        <f>IF(N149="základní",J149,0)</f>
        <v>31050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82</v>
      </c>
      <c r="BK149" s="230">
        <f>ROUND(I149*H149,2)</f>
        <v>31050</v>
      </c>
      <c r="BL149" s="17" t="s">
        <v>150</v>
      </c>
      <c r="BM149" s="229" t="s">
        <v>668</v>
      </c>
    </row>
    <row r="150" s="2" customFormat="1">
      <c r="A150" s="32"/>
      <c r="B150" s="33"/>
      <c r="C150" s="34"/>
      <c r="D150" s="231" t="s">
        <v>152</v>
      </c>
      <c r="E150" s="34"/>
      <c r="F150" s="232" t="s">
        <v>669</v>
      </c>
      <c r="G150" s="34"/>
      <c r="H150" s="34"/>
      <c r="I150" s="34"/>
      <c r="J150" s="34"/>
      <c r="K150" s="34"/>
      <c r="L150" s="38"/>
      <c r="M150" s="233"/>
      <c r="N150" s="234"/>
      <c r="O150" s="84"/>
      <c r="P150" s="84"/>
      <c r="Q150" s="84"/>
      <c r="R150" s="84"/>
      <c r="S150" s="84"/>
      <c r="T150" s="85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152</v>
      </c>
      <c r="AU150" s="17" t="s">
        <v>84</v>
      </c>
    </row>
    <row r="151" s="14" customFormat="1">
      <c r="A151" s="14"/>
      <c r="B151" s="244"/>
      <c r="C151" s="245"/>
      <c r="D151" s="231" t="s">
        <v>159</v>
      </c>
      <c r="E151" s="246" t="s">
        <v>1</v>
      </c>
      <c r="F151" s="247" t="s">
        <v>670</v>
      </c>
      <c r="G151" s="245"/>
      <c r="H151" s="248">
        <v>5</v>
      </c>
      <c r="I151" s="245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159</v>
      </c>
      <c r="AU151" s="253" t="s">
        <v>84</v>
      </c>
      <c r="AV151" s="14" t="s">
        <v>84</v>
      </c>
      <c r="AW151" s="14" t="s">
        <v>32</v>
      </c>
      <c r="AX151" s="14" t="s">
        <v>82</v>
      </c>
      <c r="AY151" s="253" t="s">
        <v>143</v>
      </c>
    </row>
    <row r="152" s="2" customFormat="1" ht="16.5" customHeight="1">
      <c r="A152" s="32"/>
      <c r="B152" s="33"/>
      <c r="C152" s="219" t="s">
        <v>194</v>
      </c>
      <c r="D152" s="219" t="s">
        <v>145</v>
      </c>
      <c r="E152" s="220" t="s">
        <v>671</v>
      </c>
      <c r="F152" s="221" t="s">
        <v>672</v>
      </c>
      <c r="G152" s="222" t="s">
        <v>528</v>
      </c>
      <c r="H152" s="223">
        <v>1</v>
      </c>
      <c r="I152" s="224">
        <v>9880</v>
      </c>
      <c r="J152" s="224">
        <f>ROUND(I152*H152,2)</f>
        <v>9880</v>
      </c>
      <c r="K152" s="221" t="s">
        <v>156</v>
      </c>
      <c r="L152" s="38"/>
      <c r="M152" s="225" t="s">
        <v>1</v>
      </c>
      <c r="N152" s="226" t="s">
        <v>40</v>
      </c>
      <c r="O152" s="227">
        <v>16.863</v>
      </c>
      <c r="P152" s="227">
        <f>O152*H152</f>
        <v>16.863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9" t="s">
        <v>150</v>
      </c>
      <c r="AT152" s="229" t="s">
        <v>145</v>
      </c>
      <c r="AU152" s="229" t="s">
        <v>84</v>
      </c>
      <c r="AY152" s="17" t="s">
        <v>143</v>
      </c>
      <c r="BE152" s="230">
        <f>IF(N152="základní",J152,0)</f>
        <v>9880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82</v>
      </c>
      <c r="BK152" s="230">
        <f>ROUND(I152*H152,2)</f>
        <v>9880</v>
      </c>
      <c r="BL152" s="17" t="s">
        <v>150</v>
      </c>
      <c r="BM152" s="229" t="s">
        <v>673</v>
      </c>
    </row>
    <row r="153" s="2" customFormat="1">
      <c r="A153" s="32"/>
      <c r="B153" s="33"/>
      <c r="C153" s="34"/>
      <c r="D153" s="231" t="s">
        <v>152</v>
      </c>
      <c r="E153" s="34"/>
      <c r="F153" s="232" t="s">
        <v>674</v>
      </c>
      <c r="G153" s="34"/>
      <c r="H153" s="34"/>
      <c r="I153" s="34"/>
      <c r="J153" s="34"/>
      <c r="K153" s="34"/>
      <c r="L153" s="38"/>
      <c r="M153" s="233"/>
      <c r="N153" s="234"/>
      <c r="O153" s="84"/>
      <c r="P153" s="84"/>
      <c r="Q153" s="84"/>
      <c r="R153" s="84"/>
      <c r="S153" s="84"/>
      <c r="T153" s="85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152</v>
      </c>
      <c r="AU153" s="17" t="s">
        <v>84</v>
      </c>
    </row>
    <row r="154" s="14" customFormat="1">
      <c r="A154" s="14"/>
      <c r="B154" s="244"/>
      <c r="C154" s="245"/>
      <c r="D154" s="231" t="s">
        <v>159</v>
      </c>
      <c r="E154" s="246" t="s">
        <v>1</v>
      </c>
      <c r="F154" s="247" t="s">
        <v>675</v>
      </c>
      <c r="G154" s="245"/>
      <c r="H154" s="248">
        <v>1</v>
      </c>
      <c r="I154" s="245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159</v>
      </c>
      <c r="AU154" s="253" t="s">
        <v>84</v>
      </c>
      <c r="AV154" s="14" t="s">
        <v>84</v>
      </c>
      <c r="AW154" s="14" t="s">
        <v>32</v>
      </c>
      <c r="AX154" s="14" t="s">
        <v>82</v>
      </c>
      <c r="AY154" s="253" t="s">
        <v>143</v>
      </c>
    </row>
    <row r="155" s="2" customFormat="1" ht="16.5" customHeight="1">
      <c r="A155" s="32"/>
      <c r="B155" s="33"/>
      <c r="C155" s="219" t="s">
        <v>199</v>
      </c>
      <c r="D155" s="219" t="s">
        <v>145</v>
      </c>
      <c r="E155" s="220" t="s">
        <v>676</v>
      </c>
      <c r="F155" s="221" t="s">
        <v>677</v>
      </c>
      <c r="G155" s="222" t="s">
        <v>528</v>
      </c>
      <c r="H155" s="223">
        <v>1</v>
      </c>
      <c r="I155" s="224">
        <v>14700</v>
      </c>
      <c r="J155" s="224">
        <f>ROUND(I155*H155,2)</f>
        <v>14700</v>
      </c>
      <c r="K155" s="221" t="s">
        <v>156</v>
      </c>
      <c r="L155" s="38"/>
      <c r="M155" s="225" t="s">
        <v>1</v>
      </c>
      <c r="N155" s="226" t="s">
        <v>40</v>
      </c>
      <c r="O155" s="227">
        <v>25.065999999999999</v>
      </c>
      <c r="P155" s="227">
        <f>O155*H155</f>
        <v>25.065999999999999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29" t="s">
        <v>150</v>
      </c>
      <c r="AT155" s="229" t="s">
        <v>145</v>
      </c>
      <c r="AU155" s="229" t="s">
        <v>84</v>
      </c>
      <c r="AY155" s="17" t="s">
        <v>143</v>
      </c>
      <c r="BE155" s="230">
        <f>IF(N155="základní",J155,0)</f>
        <v>14700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82</v>
      </c>
      <c r="BK155" s="230">
        <f>ROUND(I155*H155,2)</f>
        <v>14700</v>
      </c>
      <c r="BL155" s="17" t="s">
        <v>150</v>
      </c>
      <c r="BM155" s="229" t="s">
        <v>678</v>
      </c>
    </row>
    <row r="156" s="2" customFormat="1">
      <c r="A156" s="32"/>
      <c r="B156" s="33"/>
      <c r="C156" s="34"/>
      <c r="D156" s="231" t="s">
        <v>152</v>
      </c>
      <c r="E156" s="34"/>
      <c r="F156" s="232" t="s">
        <v>679</v>
      </c>
      <c r="G156" s="34"/>
      <c r="H156" s="34"/>
      <c r="I156" s="34"/>
      <c r="J156" s="34"/>
      <c r="K156" s="34"/>
      <c r="L156" s="38"/>
      <c r="M156" s="233"/>
      <c r="N156" s="234"/>
      <c r="O156" s="84"/>
      <c r="P156" s="84"/>
      <c r="Q156" s="84"/>
      <c r="R156" s="84"/>
      <c r="S156" s="84"/>
      <c r="T156" s="85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152</v>
      </c>
      <c r="AU156" s="17" t="s">
        <v>84</v>
      </c>
    </row>
    <row r="157" s="14" customFormat="1">
      <c r="A157" s="14"/>
      <c r="B157" s="244"/>
      <c r="C157" s="245"/>
      <c r="D157" s="231" t="s">
        <v>159</v>
      </c>
      <c r="E157" s="246" t="s">
        <v>1</v>
      </c>
      <c r="F157" s="247" t="s">
        <v>675</v>
      </c>
      <c r="G157" s="245"/>
      <c r="H157" s="248">
        <v>1</v>
      </c>
      <c r="I157" s="245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159</v>
      </c>
      <c r="AU157" s="253" t="s">
        <v>84</v>
      </c>
      <c r="AV157" s="14" t="s">
        <v>84</v>
      </c>
      <c r="AW157" s="14" t="s">
        <v>32</v>
      </c>
      <c r="AX157" s="14" t="s">
        <v>82</v>
      </c>
      <c r="AY157" s="253" t="s">
        <v>143</v>
      </c>
    </row>
    <row r="158" s="2" customFormat="1" ht="16.5" customHeight="1">
      <c r="A158" s="32"/>
      <c r="B158" s="33"/>
      <c r="C158" s="219" t="s">
        <v>207</v>
      </c>
      <c r="D158" s="219" t="s">
        <v>145</v>
      </c>
      <c r="E158" s="220" t="s">
        <v>680</v>
      </c>
      <c r="F158" s="221" t="s">
        <v>681</v>
      </c>
      <c r="G158" s="222" t="s">
        <v>528</v>
      </c>
      <c r="H158" s="223">
        <v>139</v>
      </c>
      <c r="I158" s="224">
        <v>627</v>
      </c>
      <c r="J158" s="224">
        <f>ROUND(I158*H158,2)</f>
        <v>87153</v>
      </c>
      <c r="K158" s="221" t="s">
        <v>156</v>
      </c>
      <c r="L158" s="38"/>
      <c r="M158" s="225" t="s">
        <v>1</v>
      </c>
      <c r="N158" s="226" t="s">
        <v>40</v>
      </c>
      <c r="O158" s="227">
        <v>0.88900000000000001</v>
      </c>
      <c r="P158" s="227">
        <f>O158*H158</f>
        <v>123.571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29" t="s">
        <v>150</v>
      </c>
      <c r="AT158" s="229" t="s">
        <v>145</v>
      </c>
      <c r="AU158" s="229" t="s">
        <v>84</v>
      </c>
      <c r="AY158" s="17" t="s">
        <v>143</v>
      </c>
      <c r="BE158" s="230">
        <f>IF(N158="základní",J158,0)</f>
        <v>87153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82</v>
      </c>
      <c r="BK158" s="230">
        <f>ROUND(I158*H158,2)</f>
        <v>87153</v>
      </c>
      <c r="BL158" s="17" t="s">
        <v>150</v>
      </c>
      <c r="BM158" s="229" t="s">
        <v>682</v>
      </c>
    </row>
    <row r="159" s="2" customFormat="1">
      <c r="A159" s="32"/>
      <c r="B159" s="33"/>
      <c r="C159" s="34"/>
      <c r="D159" s="231" t="s">
        <v>152</v>
      </c>
      <c r="E159" s="34"/>
      <c r="F159" s="232" t="s">
        <v>681</v>
      </c>
      <c r="G159" s="34"/>
      <c r="H159" s="34"/>
      <c r="I159" s="34"/>
      <c r="J159" s="34"/>
      <c r="K159" s="34"/>
      <c r="L159" s="38"/>
      <c r="M159" s="233"/>
      <c r="N159" s="234"/>
      <c r="O159" s="84"/>
      <c r="P159" s="84"/>
      <c r="Q159" s="84"/>
      <c r="R159" s="84"/>
      <c r="S159" s="84"/>
      <c r="T159" s="85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152</v>
      </c>
      <c r="AU159" s="17" t="s">
        <v>84</v>
      </c>
    </row>
    <row r="160" s="14" customFormat="1">
      <c r="A160" s="14"/>
      <c r="B160" s="244"/>
      <c r="C160" s="245"/>
      <c r="D160" s="231" t="s">
        <v>159</v>
      </c>
      <c r="E160" s="246" t="s">
        <v>1</v>
      </c>
      <c r="F160" s="247" t="s">
        <v>683</v>
      </c>
      <c r="G160" s="245"/>
      <c r="H160" s="248">
        <v>8</v>
      </c>
      <c r="I160" s="245"/>
      <c r="J160" s="245"/>
      <c r="K160" s="245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159</v>
      </c>
      <c r="AU160" s="253" t="s">
        <v>84</v>
      </c>
      <c r="AV160" s="14" t="s">
        <v>84</v>
      </c>
      <c r="AW160" s="14" t="s">
        <v>32</v>
      </c>
      <c r="AX160" s="14" t="s">
        <v>75</v>
      </c>
      <c r="AY160" s="253" t="s">
        <v>143</v>
      </c>
    </row>
    <row r="161" s="14" customFormat="1">
      <c r="A161" s="14"/>
      <c r="B161" s="244"/>
      <c r="C161" s="245"/>
      <c r="D161" s="231" t="s">
        <v>159</v>
      </c>
      <c r="E161" s="246" t="s">
        <v>1</v>
      </c>
      <c r="F161" s="247" t="s">
        <v>643</v>
      </c>
      <c r="G161" s="245"/>
      <c r="H161" s="248">
        <v>1</v>
      </c>
      <c r="I161" s="245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159</v>
      </c>
      <c r="AU161" s="253" t="s">
        <v>84</v>
      </c>
      <c r="AV161" s="14" t="s">
        <v>84</v>
      </c>
      <c r="AW161" s="14" t="s">
        <v>32</v>
      </c>
      <c r="AX161" s="14" t="s">
        <v>75</v>
      </c>
      <c r="AY161" s="253" t="s">
        <v>143</v>
      </c>
    </row>
    <row r="162" s="14" customFormat="1">
      <c r="A162" s="14"/>
      <c r="B162" s="244"/>
      <c r="C162" s="245"/>
      <c r="D162" s="231" t="s">
        <v>159</v>
      </c>
      <c r="E162" s="246" t="s">
        <v>1</v>
      </c>
      <c r="F162" s="247" t="s">
        <v>644</v>
      </c>
      <c r="G162" s="245"/>
      <c r="H162" s="248">
        <v>130</v>
      </c>
      <c r="I162" s="245"/>
      <c r="J162" s="245"/>
      <c r="K162" s="245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159</v>
      </c>
      <c r="AU162" s="253" t="s">
        <v>84</v>
      </c>
      <c r="AV162" s="14" t="s">
        <v>84</v>
      </c>
      <c r="AW162" s="14" t="s">
        <v>32</v>
      </c>
      <c r="AX162" s="14" t="s">
        <v>75</v>
      </c>
      <c r="AY162" s="253" t="s">
        <v>143</v>
      </c>
    </row>
    <row r="163" s="15" customFormat="1">
      <c r="A163" s="15"/>
      <c r="B163" s="254"/>
      <c r="C163" s="255"/>
      <c r="D163" s="231" t="s">
        <v>159</v>
      </c>
      <c r="E163" s="256" t="s">
        <v>1</v>
      </c>
      <c r="F163" s="257" t="s">
        <v>163</v>
      </c>
      <c r="G163" s="255"/>
      <c r="H163" s="258">
        <v>139</v>
      </c>
      <c r="I163" s="255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159</v>
      </c>
      <c r="AU163" s="263" t="s">
        <v>84</v>
      </c>
      <c r="AV163" s="15" t="s">
        <v>150</v>
      </c>
      <c r="AW163" s="15" t="s">
        <v>32</v>
      </c>
      <c r="AX163" s="15" t="s">
        <v>82</v>
      </c>
      <c r="AY163" s="263" t="s">
        <v>143</v>
      </c>
    </row>
    <row r="164" s="2" customFormat="1" ht="16.5" customHeight="1">
      <c r="A164" s="32"/>
      <c r="B164" s="33"/>
      <c r="C164" s="219" t="s">
        <v>214</v>
      </c>
      <c r="D164" s="219" t="s">
        <v>145</v>
      </c>
      <c r="E164" s="220" t="s">
        <v>684</v>
      </c>
      <c r="F164" s="221" t="s">
        <v>685</v>
      </c>
      <c r="G164" s="222" t="s">
        <v>528</v>
      </c>
      <c r="H164" s="223">
        <v>16</v>
      </c>
      <c r="I164" s="224">
        <v>1290</v>
      </c>
      <c r="J164" s="224">
        <f>ROUND(I164*H164,2)</f>
        <v>20640</v>
      </c>
      <c r="K164" s="221" t="s">
        <v>156</v>
      </c>
      <c r="L164" s="38"/>
      <c r="M164" s="225" t="s">
        <v>1</v>
      </c>
      <c r="N164" s="226" t="s">
        <v>40</v>
      </c>
      <c r="O164" s="227">
        <v>2.2970000000000002</v>
      </c>
      <c r="P164" s="227">
        <f>O164*H164</f>
        <v>36.752000000000002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9" t="s">
        <v>150</v>
      </c>
      <c r="AT164" s="229" t="s">
        <v>145</v>
      </c>
      <c r="AU164" s="229" t="s">
        <v>84</v>
      </c>
      <c r="AY164" s="17" t="s">
        <v>143</v>
      </c>
      <c r="BE164" s="230">
        <f>IF(N164="základní",J164,0)</f>
        <v>20640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82</v>
      </c>
      <c r="BK164" s="230">
        <f>ROUND(I164*H164,2)</f>
        <v>20640</v>
      </c>
      <c r="BL164" s="17" t="s">
        <v>150</v>
      </c>
      <c r="BM164" s="229" t="s">
        <v>686</v>
      </c>
    </row>
    <row r="165" s="2" customFormat="1">
      <c r="A165" s="32"/>
      <c r="B165" s="33"/>
      <c r="C165" s="34"/>
      <c r="D165" s="231" t="s">
        <v>152</v>
      </c>
      <c r="E165" s="34"/>
      <c r="F165" s="232" t="s">
        <v>685</v>
      </c>
      <c r="G165" s="34"/>
      <c r="H165" s="34"/>
      <c r="I165" s="34"/>
      <c r="J165" s="34"/>
      <c r="K165" s="34"/>
      <c r="L165" s="38"/>
      <c r="M165" s="233"/>
      <c r="N165" s="234"/>
      <c r="O165" s="84"/>
      <c r="P165" s="84"/>
      <c r="Q165" s="84"/>
      <c r="R165" s="84"/>
      <c r="S165" s="84"/>
      <c r="T165" s="85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152</v>
      </c>
      <c r="AU165" s="17" t="s">
        <v>84</v>
      </c>
    </row>
    <row r="166" s="14" customFormat="1">
      <c r="A166" s="14"/>
      <c r="B166" s="244"/>
      <c r="C166" s="245"/>
      <c r="D166" s="231" t="s">
        <v>159</v>
      </c>
      <c r="E166" s="246" t="s">
        <v>1</v>
      </c>
      <c r="F166" s="247" t="s">
        <v>687</v>
      </c>
      <c r="G166" s="245"/>
      <c r="H166" s="248">
        <v>16</v>
      </c>
      <c r="I166" s="245"/>
      <c r="J166" s="245"/>
      <c r="K166" s="245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159</v>
      </c>
      <c r="AU166" s="253" t="s">
        <v>84</v>
      </c>
      <c r="AV166" s="14" t="s">
        <v>84</v>
      </c>
      <c r="AW166" s="14" t="s">
        <v>32</v>
      </c>
      <c r="AX166" s="14" t="s">
        <v>82</v>
      </c>
      <c r="AY166" s="253" t="s">
        <v>143</v>
      </c>
    </row>
    <row r="167" s="2" customFormat="1" ht="21.75" customHeight="1">
      <c r="A167" s="32"/>
      <c r="B167" s="33"/>
      <c r="C167" s="219" t="s">
        <v>8</v>
      </c>
      <c r="D167" s="219" t="s">
        <v>145</v>
      </c>
      <c r="E167" s="220" t="s">
        <v>688</v>
      </c>
      <c r="F167" s="221" t="s">
        <v>689</v>
      </c>
      <c r="G167" s="222" t="s">
        <v>528</v>
      </c>
      <c r="H167" s="223">
        <v>19</v>
      </c>
      <c r="I167" s="224">
        <v>3490</v>
      </c>
      <c r="J167" s="224">
        <f>ROUND(I167*H167,2)</f>
        <v>66310</v>
      </c>
      <c r="K167" s="221" t="s">
        <v>156</v>
      </c>
      <c r="L167" s="38"/>
      <c r="M167" s="225" t="s">
        <v>1</v>
      </c>
      <c r="N167" s="226" t="s">
        <v>40</v>
      </c>
      <c r="O167" s="227">
        <v>7.3710000000000004</v>
      </c>
      <c r="P167" s="227">
        <f>O167*H167</f>
        <v>140.04900000000001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29" t="s">
        <v>150</v>
      </c>
      <c r="AT167" s="229" t="s">
        <v>145</v>
      </c>
      <c r="AU167" s="229" t="s">
        <v>84</v>
      </c>
      <c r="AY167" s="17" t="s">
        <v>143</v>
      </c>
      <c r="BE167" s="230">
        <f>IF(N167="základní",J167,0)</f>
        <v>66310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82</v>
      </c>
      <c r="BK167" s="230">
        <f>ROUND(I167*H167,2)</f>
        <v>66310</v>
      </c>
      <c r="BL167" s="17" t="s">
        <v>150</v>
      </c>
      <c r="BM167" s="229" t="s">
        <v>690</v>
      </c>
    </row>
    <row r="168" s="2" customFormat="1">
      <c r="A168" s="32"/>
      <c r="B168" s="33"/>
      <c r="C168" s="34"/>
      <c r="D168" s="231" t="s">
        <v>152</v>
      </c>
      <c r="E168" s="34"/>
      <c r="F168" s="232" t="s">
        <v>691</v>
      </c>
      <c r="G168" s="34"/>
      <c r="H168" s="34"/>
      <c r="I168" s="34"/>
      <c r="J168" s="34"/>
      <c r="K168" s="34"/>
      <c r="L168" s="38"/>
      <c r="M168" s="233"/>
      <c r="N168" s="234"/>
      <c r="O168" s="84"/>
      <c r="P168" s="84"/>
      <c r="Q168" s="84"/>
      <c r="R168" s="84"/>
      <c r="S168" s="84"/>
      <c r="T168" s="85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152</v>
      </c>
      <c r="AU168" s="17" t="s">
        <v>84</v>
      </c>
    </row>
    <row r="169" s="14" customFormat="1">
      <c r="A169" s="14"/>
      <c r="B169" s="244"/>
      <c r="C169" s="245"/>
      <c r="D169" s="231" t="s">
        <v>159</v>
      </c>
      <c r="E169" s="246" t="s">
        <v>1</v>
      </c>
      <c r="F169" s="247" t="s">
        <v>692</v>
      </c>
      <c r="G169" s="245"/>
      <c r="H169" s="248">
        <v>19</v>
      </c>
      <c r="I169" s="245"/>
      <c r="J169" s="245"/>
      <c r="K169" s="245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159</v>
      </c>
      <c r="AU169" s="253" t="s">
        <v>84</v>
      </c>
      <c r="AV169" s="14" t="s">
        <v>84</v>
      </c>
      <c r="AW169" s="14" t="s">
        <v>32</v>
      </c>
      <c r="AX169" s="14" t="s">
        <v>82</v>
      </c>
      <c r="AY169" s="253" t="s">
        <v>143</v>
      </c>
    </row>
    <row r="170" s="2" customFormat="1" ht="21.75" customHeight="1">
      <c r="A170" s="32"/>
      <c r="B170" s="33"/>
      <c r="C170" s="219" t="s">
        <v>227</v>
      </c>
      <c r="D170" s="219" t="s">
        <v>145</v>
      </c>
      <c r="E170" s="220" t="s">
        <v>693</v>
      </c>
      <c r="F170" s="221" t="s">
        <v>694</v>
      </c>
      <c r="G170" s="222" t="s">
        <v>528</v>
      </c>
      <c r="H170" s="223">
        <v>21</v>
      </c>
      <c r="I170" s="224">
        <v>5220</v>
      </c>
      <c r="J170" s="224">
        <f>ROUND(I170*H170,2)</f>
        <v>109620</v>
      </c>
      <c r="K170" s="221" t="s">
        <v>156</v>
      </c>
      <c r="L170" s="38"/>
      <c r="M170" s="225" t="s">
        <v>1</v>
      </c>
      <c r="N170" s="226" t="s">
        <v>40</v>
      </c>
      <c r="O170" s="227">
        <v>11.239000000000001</v>
      </c>
      <c r="P170" s="227">
        <f>O170*H170</f>
        <v>236.01900000000001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29" t="s">
        <v>150</v>
      </c>
      <c r="AT170" s="229" t="s">
        <v>145</v>
      </c>
      <c r="AU170" s="229" t="s">
        <v>84</v>
      </c>
      <c r="AY170" s="17" t="s">
        <v>143</v>
      </c>
      <c r="BE170" s="230">
        <f>IF(N170="základní",J170,0)</f>
        <v>109620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82</v>
      </c>
      <c r="BK170" s="230">
        <f>ROUND(I170*H170,2)</f>
        <v>109620</v>
      </c>
      <c r="BL170" s="17" t="s">
        <v>150</v>
      </c>
      <c r="BM170" s="229" t="s">
        <v>695</v>
      </c>
    </row>
    <row r="171" s="2" customFormat="1">
      <c r="A171" s="32"/>
      <c r="B171" s="33"/>
      <c r="C171" s="34"/>
      <c r="D171" s="231" t="s">
        <v>152</v>
      </c>
      <c r="E171" s="34"/>
      <c r="F171" s="232" t="s">
        <v>696</v>
      </c>
      <c r="G171" s="34"/>
      <c r="H171" s="34"/>
      <c r="I171" s="34"/>
      <c r="J171" s="34"/>
      <c r="K171" s="34"/>
      <c r="L171" s="38"/>
      <c r="M171" s="233"/>
      <c r="N171" s="234"/>
      <c r="O171" s="84"/>
      <c r="P171" s="84"/>
      <c r="Q171" s="84"/>
      <c r="R171" s="84"/>
      <c r="S171" s="84"/>
      <c r="T171" s="85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152</v>
      </c>
      <c r="AU171" s="17" t="s">
        <v>84</v>
      </c>
    </row>
    <row r="172" s="14" customFormat="1">
      <c r="A172" s="14"/>
      <c r="B172" s="244"/>
      <c r="C172" s="245"/>
      <c r="D172" s="231" t="s">
        <v>159</v>
      </c>
      <c r="E172" s="246" t="s">
        <v>1</v>
      </c>
      <c r="F172" s="247" t="s">
        <v>697</v>
      </c>
      <c r="G172" s="245"/>
      <c r="H172" s="248">
        <v>21</v>
      </c>
      <c r="I172" s="245"/>
      <c r="J172" s="245"/>
      <c r="K172" s="245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159</v>
      </c>
      <c r="AU172" s="253" t="s">
        <v>84</v>
      </c>
      <c r="AV172" s="14" t="s">
        <v>84</v>
      </c>
      <c r="AW172" s="14" t="s">
        <v>32</v>
      </c>
      <c r="AX172" s="14" t="s">
        <v>82</v>
      </c>
      <c r="AY172" s="253" t="s">
        <v>143</v>
      </c>
    </row>
    <row r="173" s="2" customFormat="1" ht="21.75" customHeight="1">
      <c r="A173" s="32"/>
      <c r="B173" s="33"/>
      <c r="C173" s="219" t="s">
        <v>234</v>
      </c>
      <c r="D173" s="219" t="s">
        <v>145</v>
      </c>
      <c r="E173" s="220" t="s">
        <v>698</v>
      </c>
      <c r="F173" s="221" t="s">
        <v>699</v>
      </c>
      <c r="G173" s="222" t="s">
        <v>528</v>
      </c>
      <c r="H173" s="223">
        <v>12</v>
      </c>
      <c r="I173" s="224">
        <v>6230</v>
      </c>
      <c r="J173" s="224">
        <f>ROUND(I173*H173,2)</f>
        <v>74760</v>
      </c>
      <c r="K173" s="221" t="s">
        <v>156</v>
      </c>
      <c r="L173" s="38"/>
      <c r="M173" s="225" t="s">
        <v>1</v>
      </c>
      <c r="N173" s="226" t="s">
        <v>40</v>
      </c>
      <c r="O173" s="227">
        <v>13.259</v>
      </c>
      <c r="P173" s="227">
        <f>O173*H173</f>
        <v>159.108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9" t="s">
        <v>150</v>
      </c>
      <c r="AT173" s="229" t="s">
        <v>145</v>
      </c>
      <c r="AU173" s="229" t="s">
        <v>84</v>
      </c>
      <c r="AY173" s="17" t="s">
        <v>143</v>
      </c>
      <c r="BE173" s="230">
        <f>IF(N173="základní",J173,0)</f>
        <v>74760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82</v>
      </c>
      <c r="BK173" s="230">
        <f>ROUND(I173*H173,2)</f>
        <v>74760</v>
      </c>
      <c r="BL173" s="17" t="s">
        <v>150</v>
      </c>
      <c r="BM173" s="229" t="s">
        <v>700</v>
      </c>
    </row>
    <row r="174" s="2" customFormat="1">
      <c r="A174" s="32"/>
      <c r="B174" s="33"/>
      <c r="C174" s="34"/>
      <c r="D174" s="231" t="s">
        <v>152</v>
      </c>
      <c r="E174" s="34"/>
      <c r="F174" s="232" t="s">
        <v>701</v>
      </c>
      <c r="G174" s="34"/>
      <c r="H174" s="34"/>
      <c r="I174" s="34"/>
      <c r="J174" s="34"/>
      <c r="K174" s="34"/>
      <c r="L174" s="38"/>
      <c r="M174" s="233"/>
      <c r="N174" s="234"/>
      <c r="O174" s="84"/>
      <c r="P174" s="84"/>
      <c r="Q174" s="84"/>
      <c r="R174" s="84"/>
      <c r="S174" s="84"/>
      <c r="T174" s="85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152</v>
      </c>
      <c r="AU174" s="17" t="s">
        <v>84</v>
      </c>
    </row>
    <row r="175" s="14" customFormat="1">
      <c r="A175" s="14"/>
      <c r="B175" s="244"/>
      <c r="C175" s="245"/>
      <c r="D175" s="231" t="s">
        <v>159</v>
      </c>
      <c r="E175" s="246" t="s">
        <v>1</v>
      </c>
      <c r="F175" s="247" t="s">
        <v>702</v>
      </c>
      <c r="G175" s="245"/>
      <c r="H175" s="248">
        <v>12</v>
      </c>
      <c r="I175" s="245"/>
      <c r="J175" s="245"/>
      <c r="K175" s="245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159</v>
      </c>
      <c r="AU175" s="253" t="s">
        <v>84</v>
      </c>
      <c r="AV175" s="14" t="s">
        <v>84</v>
      </c>
      <c r="AW175" s="14" t="s">
        <v>32</v>
      </c>
      <c r="AX175" s="14" t="s">
        <v>82</v>
      </c>
      <c r="AY175" s="253" t="s">
        <v>143</v>
      </c>
    </row>
    <row r="176" s="2" customFormat="1" ht="21.75" customHeight="1">
      <c r="A176" s="32"/>
      <c r="B176" s="33"/>
      <c r="C176" s="219" t="s">
        <v>241</v>
      </c>
      <c r="D176" s="219" t="s">
        <v>145</v>
      </c>
      <c r="E176" s="220" t="s">
        <v>703</v>
      </c>
      <c r="F176" s="221" t="s">
        <v>704</v>
      </c>
      <c r="G176" s="222" t="s">
        <v>528</v>
      </c>
      <c r="H176" s="223">
        <v>5</v>
      </c>
      <c r="I176" s="224">
        <v>8520</v>
      </c>
      <c r="J176" s="224">
        <f>ROUND(I176*H176,2)</f>
        <v>42600</v>
      </c>
      <c r="K176" s="221" t="s">
        <v>156</v>
      </c>
      <c r="L176" s="38"/>
      <c r="M176" s="225" t="s">
        <v>1</v>
      </c>
      <c r="N176" s="226" t="s">
        <v>40</v>
      </c>
      <c r="O176" s="227">
        <v>18.260000000000002</v>
      </c>
      <c r="P176" s="227">
        <f>O176*H176</f>
        <v>91.300000000000011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29" t="s">
        <v>150</v>
      </c>
      <c r="AT176" s="229" t="s">
        <v>145</v>
      </c>
      <c r="AU176" s="229" t="s">
        <v>84</v>
      </c>
      <c r="AY176" s="17" t="s">
        <v>143</v>
      </c>
      <c r="BE176" s="230">
        <f>IF(N176="základní",J176,0)</f>
        <v>42600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82</v>
      </c>
      <c r="BK176" s="230">
        <f>ROUND(I176*H176,2)</f>
        <v>42600</v>
      </c>
      <c r="BL176" s="17" t="s">
        <v>150</v>
      </c>
      <c r="BM176" s="229" t="s">
        <v>705</v>
      </c>
    </row>
    <row r="177" s="2" customFormat="1">
      <c r="A177" s="32"/>
      <c r="B177" s="33"/>
      <c r="C177" s="34"/>
      <c r="D177" s="231" t="s">
        <v>152</v>
      </c>
      <c r="E177" s="34"/>
      <c r="F177" s="232" t="s">
        <v>706</v>
      </c>
      <c r="G177" s="34"/>
      <c r="H177" s="34"/>
      <c r="I177" s="34"/>
      <c r="J177" s="34"/>
      <c r="K177" s="34"/>
      <c r="L177" s="38"/>
      <c r="M177" s="233"/>
      <c r="N177" s="234"/>
      <c r="O177" s="84"/>
      <c r="P177" s="84"/>
      <c r="Q177" s="84"/>
      <c r="R177" s="84"/>
      <c r="S177" s="84"/>
      <c r="T177" s="85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152</v>
      </c>
      <c r="AU177" s="17" t="s">
        <v>84</v>
      </c>
    </row>
    <row r="178" s="14" customFormat="1">
      <c r="A178" s="14"/>
      <c r="B178" s="244"/>
      <c r="C178" s="245"/>
      <c r="D178" s="231" t="s">
        <v>159</v>
      </c>
      <c r="E178" s="246" t="s">
        <v>1</v>
      </c>
      <c r="F178" s="247" t="s">
        <v>707</v>
      </c>
      <c r="G178" s="245"/>
      <c r="H178" s="248">
        <v>5</v>
      </c>
      <c r="I178" s="245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159</v>
      </c>
      <c r="AU178" s="253" t="s">
        <v>84</v>
      </c>
      <c r="AV178" s="14" t="s">
        <v>84</v>
      </c>
      <c r="AW178" s="14" t="s">
        <v>32</v>
      </c>
      <c r="AX178" s="14" t="s">
        <v>82</v>
      </c>
      <c r="AY178" s="253" t="s">
        <v>143</v>
      </c>
    </row>
    <row r="179" s="2" customFormat="1" ht="21.75" customHeight="1">
      <c r="A179" s="32"/>
      <c r="B179" s="33"/>
      <c r="C179" s="219" t="s">
        <v>249</v>
      </c>
      <c r="D179" s="219" t="s">
        <v>145</v>
      </c>
      <c r="E179" s="220" t="s">
        <v>708</v>
      </c>
      <c r="F179" s="221" t="s">
        <v>709</v>
      </c>
      <c r="G179" s="222" t="s">
        <v>528</v>
      </c>
      <c r="H179" s="223">
        <v>1</v>
      </c>
      <c r="I179" s="224">
        <v>15100</v>
      </c>
      <c r="J179" s="224">
        <f>ROUND(I179*H179,2)</f>
        <v>15100</v>
      </c>
      <c r="K179" s="221" t="s">
        <v>156</v>
      </c>
      <c r="L179" s="38"/>
      <c r="M179" s="225" t="s">
        <v>1</v>
      </c>
      <c r="N179" s="226" t="s">
        <v>40</v>
      </c>
      <c r="O179" s="227">
        <v>32.5</v>
      </c>
      <c r="P179" s="227">
        <f>O179*H179</f>
        <v>32.5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29" t="s">
        <v>150</v>
      </c>
      <c r="AT179" s="229" t="s">
        <v>145</v>
      </c>
      <c r="AU179" s="229" t="s">
        <v>84</v>
      </c>
      <c r="AY179" s="17" t="s">
        <v>143</v>
      </c>
      <c r="BE179" s="230">
        <f>IF(N179="základní",J179,0)</f>
        <v>15100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82</v>
      </c>
      <c r="BK179" s="230">
        <f>ROUND(I179*H179,2)</f>
        <v>15100</v>
      </c>
      <c r="BL179" s="17" t="s">
        <v>150</v>
      </c>
      <c r="BM179" s="229" t="s">
        <v>710</v>
      </c>
    </row>
    <row r="180" s="2" customFormat="1">
      <c r="A180" s="32"/>
      <c r="B180" s="33"/>
      <c r="C180" s="34"/>
      <c r="D180" s="231" t="s">
        <v>152</v>
      </c>
      <c r="E180" s="34"/>
      <c r="F180" s="232" t="s">
        <v>711</v>
      </c>
      <c r="G180" s="34"/>
      <c r="H180" s="34"/>
      <c r="I180" s="34"/>
      <c r="J180" s="34"/>
      <c r="K180" s="34"/>
      <c r="L180" s="38"/>
      <c r="M180" s="233"/>
      <c r="N180" s="234"/>
      <c r="O180" s="84"/>
      <c r="P180" s="84"/>
      <c r="Q180" s="84"/>
      <c r="R180" s="84"/>
      <c r="S180" s="84"/>
      <c r="T180" s="85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152</v>
      </c>
      <c r="AU180" s="17" t="s">
        <v>84</v>
      </c>
    </row>
    <row r="181" s="14" customFormat="1">
      <c r="A181" s="14"/>
      <c r="B181" s="244"/>
      <c r="C181" s="245"/>
      <c r="D181" s="231" t="s">
        <v>159</v>
      </c>
      <c r="E181" s="246" t="s">
        <v>1</v>
      </c>
      <c r="F181" s="247" t="s">
        <v>712</v>
      </c>
      <c r="G181" s="245"/>
      <c r="H181" s="248">
        <v>1</v>
      </c>
      <c r="I181" s="245"/>
      <c r="J181" s="245"/>
      <c r="K181" s="245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159</v>
      </c>
      <c r="AU181" s="253" t="s">
        <v>84</v>
      </c>
      <c r="AV181" s="14" t="s">
        <v>84</v>
      </c>
      <c r="AW181" s="14" t="s">
        <v>32</v>
      </c>
      <c r="AX181" s="14" t="s">
        <v>82</v>
      </c>
      <c r="AY181" s="253" t="s">
        <v>143</v>
      </c>
    </row>
    <row r="182" s="2" customFormat="1" ht="21.75" customHeight="1">
      <c r="A182" s="32"/>
      <c r="B182" s="33"/>
      <c r="C182" s="219" t="s">
        <v>457</v>
      </c>
      <c r="D182" s="219" t="s">
        <v>145</v>
      </c>
      <c r="E182" s="220" t="s">
        <v>713</v>
      </c>
      <c r="F182" s="221" t="s">
        <v>714</v>
      </c>
      <c r="G182" s="222" t="s">
        <v>528</v>
      </c>
      <c r="H182" s="223">
        <v>1</v>
      </c>
      <c r="I182" s="224">
        <v>19200</v>
      </c>
      <c r="J182" s="224">
        <f>ROUND(I182*H182,2)</f>
        <v>19200</v>
      </c>
      <c r="K182" s="221" t="s">
        <v>156</v>
      </c>
      <c r="L182" s="38"/>
      <c r="M182" s="225" t="s">
        <v>1</v>
      </c>
      <c r="N182" s="226" t="s">
        <v>40</v>
      </c>
      <c r="O182" s="227">
        <v>41.265000000000001</v>
      </c>
      <c r="P182" s="227">
        <f>O182*H182</f>
        <v>41.265000000000001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29" t="s">
        <v>150</v>
      </c>
      <c r="AT182" s="229" t="s">
        <v>145</v>
      </c>
      <c r="AU182" s="229" t="s">
        <v>84</v>
      </c>
      <c r="AY182" s="17" t="s">
        <v>143</v>
      </c>
      <c r="BE182" s="230">
        <f>IF(N182="základní",J182,0)</f>
        <v>19200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82</v>
      </c>
      <c r="BK182" s="230">
        <f>ROUND(I182*H182,2)</f>
        <v>19200</v>
      </c>
      <c r="BL182" s="17" t="s">
        <v>150</v>
      </c>
      <c r="BM182" s="229" t="s">
        <v>715</v>
      </c>
    </row>
    <row r="183" s="2" customFormat="1">
      <c r="A183" s="32"/>
      <c r="B183" s="33"/>
      <c r="C183" s="34"/>
      <c r="D183" s="231" t="s">
        <v>152</v>
      </c>
      <c r="E183" s="34"/>
      <c r="F183" s="232" t="s">
        <v>716</v>
      </c>
      <c r="G183" s="34"/>
      <c r="H183" s="34"/>
      <c r="I183" s="34"/>
      <c r="J183" s="34"/>
      <c r="K183" s="34"/>
      <c r="L183" s="38"/>
      <c r="M183" s="233"/>
      <c r="N183" s="234"/>
      <c r="O183" s="84"/>
      <c r="P183" s="84"/>
      <c r="Q183" s="84"/>
      <c r="R183" s="84"/>
      <c r="S183" s="84"/>
      <c r="T183" s="85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152</v>
      </c>
      <c r="AU183" s="17" t="s">
        <v>84</v>
      </c>
    </row>
    <row r="184" s="14" customFormat="1">
      <c r="A184" s="14"/>
      <c r="B184" s="244"/>
      <c r="C184" s="245"/>
      <c r="D184" s="231" t="s">
        <v>159</v>
      </c>
      <c r="E184" s="246" t="s">
        <v>1</v>
      </c>
      <c r="F184" s="247" t="s">
        <v>712</v>
      </c>
      <c r="G184" s="245"/>
      <c r="H184" s="248">
        <v>1</v>
      </c>
      <c r="I184" s="245"/>
      <c r="J184" s="245"/>
      <c r="K184" s="245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159</v>
      </c>
      <c r="AU184" s="253" t="s">
        <v>84</v>
      </c>
      <c r="AV184" s="14" t="s">
        <v>84</v>
      </c>
      <c r="AW184" s="14" t="s">
        <v>32</v>
      </c>
      <c r="AX184" s="14" t="s">
        <v>82</v>
      </c>
      <c r="AY184" s="253" t="s">
        <v>143</v>
      </c>
    </row>
    <row r="185" s="2" customFormat="1" ht="16.5" customHeight="1">
      <c r="A185" s="32"/>
      <c r="B185" s="33"/>
      <c r="C185" s="219" t="s">
        <v>464</v>
      </c>
      <c r="D185" s="219" t="s">
        <v>145</v>
      </c>
      <c r="E185" s="220" t="s">
        <v>717</v>
      </c>
      <c r="F185" s="221" t="s">
        <v>718</v>
      </c>
      <c r="G185" s="222" t="s">
        <v>528</v>
      </c>
      <c r="H185" s="223">
        <v>234</v>
      </c>
      <c r="I185" s="224">
        <v>514</v>
      </c>
      <c r="J185" s="224">
        <f>ROUND(I185*H185,2)</f>
        <v>120276</v>
      </c>
      <c r="K185" s="221" t="s">
        <v>156</v>
      </c>
      <c r="L185" s="38"/>
      <c r="M185" s="225" t="s">
        <v>1</v>
      </c>
      <c r="N185" s="226" t="s">
        <v>40</v>
      </c>
      <c r="O185" s="227">
        <v>0.62</v>
      </c>
      <c r="P185" s="227">
        <f>O185*H185</f>
        <v>145.08000000000001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29" t="s">
        <v>150</v>
      </c>
      <c r="AT185" s="229" t="s">
        <v>145</v>
      </c>
      <c r="AU185" s="229" t="s">
        <v>84</v>
      </c>
      <c r="AY185" s="17" t="s">
        <v>143</v>
      </c>
      <c r="BE185" s="230">
        <f>IF(N185="základní",J185,0)</f>
        <v>120276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82</v>
      </c>
      <c r="BK185" s="230">
        <f>ROUND(I185*H185,2)</f>
        <v>120276</v>
      </c>
      <c r="BL185" s="17" t="s">
        <v>150</v>
      </c>
      <c r="BM185" s="229" t="s">
        <v>719</v>
      </c>
    </row>
    <row r="186" s="2" customFormat="1">
      <c r="A186" s="32"/>
      <c r="B186" s="33"/>
      <c r="C186" s="34"/>
      <c r="D186" s="231" t="s">
        <v>152</v>
      </c>
      <c r="E186" s="34"/>
      <c r="F186" s="232" t="s">
        <v>718</v>
      </c>
      <c r="G186" s="34"/>
      <c r="H186" s="34"/>
      <c r="I186" s="34"/>
      <c r="J186" s="34"/>
      <c r="K186" s="34"/>
      <c r="L186" s="38"/>
      <c r="M186" s="233"/>
      <c r="N186" s="234"/>
      <c r="O186" s="84"/>
      <c r="P186" s="84"/>
      <c r="Q186" s="84"/>
      <c r="R186" s="84"/>
      <c r="S186" s="84"/>
      <c r="T186" s="85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152</v>
      </c>
      <c r="AU186" s="17" t="s">
        <v>84</v>
      </c>
    </row>
    <row r="187" s="14" customFormat="1">
      <c r="A187" s="14"/>
      <c r="B187" s="244"/>
      <c r="C187" s="245"/>
      <c r="D187" s="231" t="s">
        <v>159</v>
      </c>
      <c r="E187" s="246" t="s">
        <v>1</v>
      </c>
      <c r="F187" s="247" t="s">
        <v>720</v>
      </c>
      <c r="G187" s="245"/>
      <c r="H187" s="248">
        <v>100</v>
      </c>
      <c r="I187" s="245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159</v>
      </c>
      <c r="AU187" s="253" t="s">
        <v>84</v>
      </c>
      <c r="AV187" s="14" t="s">
        <v>84</v>
      </c>
      <c r="AW187" s="14" t="s">
        <v>32</v>
      </c>
      <c r="AX187" s="14" t="s">
        <v>75</v>
      </c>
      <c r="AY187" s="253" t="s">
        <v>143</v>
      </c>
    </row>
    <row r="188" s="14" customFormat="1">
      <c r="A188" s="14"/>
      <c r="B188" s="244"/>
      <c r="C188" s="245"/>
      <c r="D188" s="231" t="s">
        <v>159</v>
      </c>
      <c r="E188" s="246" t="s">
        <v>1</v>
      </c>
      <c r="F188" s="247" t="s">
        <v>721</v>
      </c>
      <c r="G188" s="245"/>
      <c r="H188" s="248">
        <v>134</v>
      </c>
      <c r="I188" s="245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159</v>
      </c>
      <c r="AU188" s="253" t="s">
        <v>84</v>
      </c>
      <c r="AV188" s="14" t="s">
        <v>84</v>
      </c>
      <c r="AW188" s="14" t="s">
        <v>32</v>
      </c>
      <c r="AX188" s="14" t="s">
        <v>75</v>
      </c>
      <c r="AY188" s="253" t="s">
        <v>143</v>
      </c>
    </row>
    <row r="189" s="15" customFormat="1">
      <c r="A189" s="15"/>
      <c r="B189" s="254"/>
      <c r="C189" s="255"/>
      <c r="D189" s="231" t="s">
        <v>159</v>
      </c>
      <c r="E189" s="256" t="s">
        <v>1</v>
      </c>
      <c r="F189" s="257" t="s">
        <v>163</v>
      </c>
      <c r="G189" s="255"/>
      <c r="H189" s="258">
        <v>234</v>
      </c>
      <c r="I189" s="255"/>
      <c r="J189" s="255"/>
      <c r="K189" s="255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159</v>
      </c>
      <c r="AU189" s="263" t="s">
        <v>84</v>
      </c>
      <c r="AV189" s="15" t="s">
        <v>150</v>
      </c>
      <c r="AW189" s="15" t="s">
        <v>32</v>
      </c>
      <c r="AX189" s="15" t="s">
        <v>82</v>
      </c>
      <c r="AY189" s="263" t="s">
        <v>143</v>
      </c>
    </row>
    <row r="190" s="2" customFormat="1" ht="16.5" customHeight="1">
      <c r="A190" s="32"/>
      <c r="B190" s="33"/>
      <c r="C190" s="219" t="s">
        <v>469</v>
      </c>
      <c r="D190" s="219" t="s">
        <v>145</v>
      </c>
      <c r="E190" s="220" t="s">
        <v>722</v>
      </c>
      <c r="F190" s="221" t="s">
        <v>723</v>
      </c>
      <c r="G190" s="222" t="s">
        <v>528</v>
      </c>
      <c r="H190" s="223">
        <v>2</v>
      </c>
      <c r="I190" s="224">
        <v>485</v>
      </c>
      <c r="J190" s="224">
        <f>ROUND(I190*H190,2)</f>
        <v>970</v>
      </c>
      <c r="K190" s="221" t="s">
        <v>156</v>
      </c>
      <c r="L190" s="38"/>
      <c r="M190" s="225" t="s">
        <v>1</v>
      </c>
      <c r="N190" s="226" t="s">
        <v>40</v>
      </c>
      <c r="O190" s="227">
        <v>0.58199999999999996</v>
      </c>
      <c r="P190" s="227">
        <f>O190*H190</f>
        <v>1.1639999999999999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29" t="s">
        <v>150</v>
      </c>
      <c r="AT190" s="229" t="s">
        <v>145</v>
      </c>
      <c r="AU190" s="229" t="s">
        <v>84</v>
      </c>
      <c r="AY190" s="17" t="s">
        <v>143</v>
      </c>
      <c r="BE190" s="230">
        <f>IF(N190="základní",J190,0)</f>
        <v>970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82</v>
      </c>
      <c r="BK190" s="230">
        <f>ROUND(I190*H190,2)</f>
        <v>970</v>
      </c>
      <c r="BL190" s="17" t="s">
        <v>150</v>
      </c>
      <c r="BM190" s="229" t="s">
        <v>724</v>
      </c>
    </row>
    <row r="191" s="2" customFormat="1">
      <c r="A191" s="32"/>
      <c r="B191" s="33"/>
      <c r="C191" s="34"/>
      <c r="D191" s="231" t="s">
        <v>152</v>
      </c>
      <c r="E191" s="34"/>
      <c r="F191" s="232" t="s">
        <v>725</v>
      </c>
      <c r="G191" s="34"/>
      <c r="H191" s="34"/>
      <c r="I191" s="34"/>
      <c r="J191" s="34"/>
      <c r="K191" s="34"/>
      <c r="L191" s="38"/>
      <c r="M191" s="233"/>
      <c r="N191" s="234"/>
      <c r="O191" s="84"/>
      <c r="P191" s="84"/>
      <c r="Q191" s="84"/>
      <c r="R191" s="84"/>
      <c r="S191" s="84"/>
      <c r="T191" s="85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152</v>
      </c>
      <c r="AU191" s="17" t="s">
        <v>84</v>
      </c>
    </row>
    <row r="192" s="14" customFormat="1">
      <c r="A192" s="14"/>
      <c r="B192" s="244"/>
      <c r="C192" s="245"/>
      <c r="D192" s="231" t="s">
        <v>159</v>
      </c>
      <c r="E192" s="246" t="s">
        <v>1</v>
      </c>
      <c r="F192" s="247" t="s">
        <v>726</v>
      </c>
      <c r="G192" s="245"/>
      <c r="H192" s="248">
        <v>2</v>
      </c>
      <c r="I192" s="245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159</v>
      </c>
      <c r="AU192" s="253" t="s">
        <v>84</v>
      </c>
      <c r="AV192" s="14" t="s">
        <v>84</v>
      </c>
      <c r="AW192" s="14" t="s">
        <v>32</v>
      </c>
      <c r="AX192" s="14" t="s">
        <v>82</v>
      </c>
      <c r="AY192" s="253" t="s">
        <v>143</v>
      </c>
    </row>
    <row r="193" s="2" customFormat="1" ht="16.5" customHeight="1">
      <c r="A193" s="32"/>
      <c r="B193" s="33"/>
      <c r="C193" s="219" t="s">
        <v>474</v>
      </c>
      <c r="D193" s="219" t="s">
        <v>145</v>
      </c>
      <c r="E193" s="220" t="s">
        <v>727</v>
      </c>
      <c r="F193" s="221" t="s">
        <v>728</v>
      </c>
      <c r="G193" s="222" t="s">
        <v>528</v>
      </c>
      <c r="H193" s="223">
        <v>54</v>
      </c>
      <c r="I193" s="224">
        <v>1090</v>
      </c>
      <c r="J193" s="224">
        <f>ROUND(I193*H193,2)</f>
        <v>58860</v>
      </c>
      <c r="K193" s="221" t="s">
        <v>156</v>
      </c>
      <c r="L193" s="38"/>
      <c r="M193" s="225" t="s">
        <v>1</v>
      </c>
      <c r="N193" s="226" t="s">
        <v>40</v>
      </c>
      <c r="O193" s="227">
        <v>1.24</v>
      </c>
      <c r="P193" s="227">
        <f>O193*H193</f>
        <v>66.959999999999994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9" t="s">
        <v>150</v>
      </c>
      <c r="AT193" s="229" t="s">
        <v>145</v>
      </c>
      <c r="AU193" s="229" t="s">
        <v>84</v>
      </c>
      <c r="AY193" s="17" t="s">
        <v>143</v>
      </c>
      <c r="BE193" s="230">
        <f>IF(N193="základní",J193,0)</f>
        <v>58860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82</v>
      </c>
      <c r="BK193" s="230">
        <f>ROUND(I193*H193,2)</f>
        <v>58860</v>
      </c>
      <c r="BL193" s="17" t="s">
        <v>150</v>
      </c>
      <c r="BM193" s="229" t="s">
        <v>729</v>
      </c>
    </row>
    <row r="194" s="2" customFormat="1">
      <c r="A194" s="32"/>
      <c r="B194" s="33"/>
      <c r="C194" s="34"/>
      <c r="D194" s="231" t="s">
        <v>152</v>
      </c>
      <c r="E194" s="34"/>
      <c r="F194" s="232" t="s">
        <v>730</v>
      </c>
      <c r="G194" s="34"/>
      <c r="H194" s="34"/>
      <c r="I194" s="34"/>
      <c r="J194" s="34"/>
      <c r="K194" s="34"/>
      <c r="L194" s="38"/>
      <c r="M194" s="233"/>
      <c r="N194" s="234"/>
      <c r="O194" s="84"/>
      <c r="P194" s="84"/>
      <c r="Q194" s="84"/>
      <c r="R194" s="84"/>
      <c r="S194" s="84"/>
      <c r="T194" s="85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152</v>
      </c>
      <c r="AU194" s="17" t="s">
        <v>84</v>
      </c>
    </row>
    <row r="195" s="14" customFormat="1">
      <c r="A195" s="14"/>
      <c r="B195" s="244"/>
      <c r="C195" s="245"/>
      <c r="D195" s="231" t="s">
        <v>159</v>
      </c>
      <c r="E195" s="246" t="s">
        <v>1</v>
      </c>
      <c r="F195" s="247" t="s">
        <v>731</v>
      </c>
      <c r="G195" s="245"/>
      <c r="H195" s="248">
        <v>49</v>
      </c>
      <c r="I195" s="245"/>
      <c r="J195" s="245"/>
      <c r="K195" s="245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159</v>
      </c>
      <c r="AU195" s="253" t="s">
        <v>84</v>
      </c>
      <c r="AV195" s="14" t="s">
        <v>84</v>
      </c>
      <c r="AW195" s="14" t="s">
        <v>32</v>
      </c>
      <c r="AX195" s="14" t="s">
        <v>75</v>
      </c>
      <c r="AY195" s="253" t="s">
        <v>143</v>
      </c>
    </row>
    <row r="196" s="14" customFormat="1">
      <c r="A196" s="14"/>
      <c r="B196" s="244"/>
      <c r="C196" s="245"/>
      <c r="D196" s="231" t="s">
        <v>159</v>
      </c>
      <c r="E196" s="246" t="s">
        <v>1</v>
      </c>
      <c r="F196" s="247" t="s">
        <v>732</v>
      </c>
      <c r="G196" s="245"/>
      <c r="H196" s="248">
        <v>5</v>
      </c>
      <c r="I196" s="245"/>
      <c r="J196" s="245"/>
      <c r="K196" s="245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159</v>
      </c>
      <c r="AU196" s="253" t="s">
        <v>84</v>
      </c>
      <c r="AV196" s="14" t="s">
        <v>84</v>
      </c>
      <c r="AW196" s="14" t="s">
        <v>32</v>
      </c>
      <c r="AX196" s="14" t="s">
        <v>75</v>
      </c>
      <c r="AY196" s="253" t="s">
        <v>143</v>
      </c>
    </row>
    <row r="197" s="15" customFormat="1">
      <c r="A197" s="15"/>
      <c r="B197" s="254"/>
      <c r="C197" s="255"/>
      <c r="D197" s="231" t="s">
        <v>159</v>
      </c>
      <c r="E197" s="256" t="s">
        <v>1</v>
      </c>
      <c r="F197" s="257" t="s">
        <v>163</v>
      </c>
      <c r="G197" s="255"/>
      <c r="H197" s="258">
        <v>54</v>
      </c>
      <c r="I197" s="255"/>
      <c r="J197" s="255"/>
      <c r="K197" s="255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159</v>
      </c>
      <c r="AU197" s="263" t="s">
        <v>84</v>
      </c>
      <c r="AV197" s="15" t="s">
        <v>150</v>
      </c>
      <c r="AW197" s="15" t="s">
        <v>32</v>
      </c>
      <c r="AX197" s="15" t="s">
        <v>82</v>
      </c>
      <c r="AY197" s="263" t="s">
        <v>143</v>
      </c>
    </row>
    <row r="198" s="2" customFormat="1" ht="16.5" customHeight="1">
      <c r="A198" s="32"/>
      <c r="B198" s="33"/>
      <c r="C198" s="219" t="s">
        <v>7</v>
      </c>
      <c r="D198" s="219" t="s">
        <v>145</v>
      </c>
      <c r="E198" s="220" t="s">
        <v>733</v>
      </c>
      <c r="F198" s="221" t="s">
        <v>734</v>
      </c>
      <c r="G198" s="222" t="s">
        <v>528</v>
      </c>
      <c r="H198" s="223">
        <v>3</v>
      </c>
      <c r="I198" s="224">
        <v>2500</v>
      </c>
      <c r="J198" s="224">
        <f>ROUND(I198*H198,2)</f>
        <v>7500</v>
      </c>
      <c r="K198" s="221" t="s">
        <v>156</v>
      </c>
      <c r="L198" s="38"/>
      <c r="M198" s="225" t="s">
        <v>1</v>
      </c>
      <c r="N198" s="226" t="s">
        <v>40</v>
      </c>
      <c r="O198" s="227">
        <v>2.7829999999999999</v>
      </c>
      <c r="P198" s="227">
        <f>O198*H198</f>
        <v>8.3490000000000002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29" t="s">
        <v>150</v>
      </c>
      <c r="AT198" s="229" t="s">
        <v>145</v>
      </c>
      <c r="AU198" s="229" t="s">
        <v>84</v>
      </c>
      <c r="AY198" s="17" t="s">
        <v>143</v>
      </c>
      <c r="BE198" s="230">
        <f>IF(N198="základní",J198,0)</f>
        <v>7500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82</v>
      </c>
      <c r="BK198" s="230">
        <f>ROUND(I198*H198,2)</f>
        <v>7500</v>
      </c>
      <c r="BL198" s="17" t="s">
        <v>150</v>
      </c>
      <c r="BM198" s="229" t="s">
        <v>735</v>
      </c>
    </row>
    <row r="199" s="2" customFormat="1">
      <c r="A199" s="32"/>
      <c r="B199" s="33"/>
      <c r="C199" s="34"/>
      <c r="D199" s="231" t="s">
        <v>152</v>
      </c>
      <c r="E199" s="34"/>
      <c r="F199" s="232" t="s">
        <v>736</v>
      </c>
      <c r="G199" s="34"/>
      <c r="H199" s="34"/>
      <c r="I199" s="34"/>
      <c r="J199" s="34"/>
      <c r="K199" s="34"/>
      <c r="L199" s="38"/>
      <c r="M199" s="233"/>
      <c r="N199" s="234"/>
      <c r="O199" s="84"/>
      <c r="P199" s="84"/>
      <c r="Q199" s="84"/>
      <c r="R199" s="84"/>
      <c r="S199" s="84"/>
      <c r="T199" s="85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152</v>
      </c>
      <c r="AU199" s="17" t="s">
        <v>84</v>
      </c>
    </row>
    <row r="200" s="14" customFormat="1">
      <c r="A200" s="14"/>
      <c r="B200" s="244"/>
      <c r="C200" s="245"/>
      <c r="D200" s="231" t="s">
        <v>159</v>
      </c>
      <c r="E200" s="246" t="s">
        <v>1</v>
      </c>
      <c r="F200" s="247" t="s">
        <v>737</v>
      </c>
      <c r="G200" s="245"/>
      <c r="H200" s="248">
        <v>3</v>
      </c>
      <c r="I200" s="245"/>
      <c r="J200" s="245"/>
      <c r="K200" s="245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159</v>
      </c>
      <c r="AU200" s="253" t="s">
        <v>84</v>
      </c>
      <c r="AV200" s="14" t="s">
        <v>84</v>
      </c>
      <c r="AW200" s="14" t="s">
        <v>32</v>
      </c>
      <c r="AX200" s="14" t="s">
        <v>82</v>
      </c>
      <c r="AY200" s="253" t="s">
        <v>143</v>
      </c>
    </row>
    <row r="201" s="2" customFormat="1" ht="16.5" customHeight="1">
      <c r="A201" s="32"/>
      <c r="B201" s="33"/>
      <c r="C201" s="219" t="s">
        <v>485</v>
      </c>
      <c r="D201" s="219" t="s">
        <v>145</v>
      </c>
      <c r="E201" s="220" t="s">
        <v>738</v>
      </c>
      <c r="F201" s="221" t="s">
        <v>739</v>
      </c>
      <c r="G201" s="222" t="s">
        <v>528</v>
      </c>
      <c r="H201" s="223">
        <v>1</v>
      </c>
      <c r="I201" s="224">
        <v>4370</v>
      </c>
      <c r="J201" s="224">
        <f>ROUND(I201*H201,2)</f>
        <v>4370</v>
      </c>
      <c r="K201" s="221" t="s">
        <v>156</v>
      </c>
      <c r="L201" s="38"/>
      <c r="M201" s="225" t="s">
        <v>1</v>
      </c>
      <c r="N201" s="226" t="s">
        <v>40</v>
      </c>
      <c r="O201" s="227">
        <v>4.8390000000000004</v>
      </c>
      <c r="P201" s="227">
        <f>O201*H201</f>
        <v>4.8390000000000004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29" t="s">
        <v>150</v>
      </c>
      <c r="AT201" s="229" t="s">
        <v>145</v>
      </c>
      <c r="AU201" s="229" t="s">
        <v>84</v>
      </c>
      <c r="AY201" s="17" t="s">
        <v>143</v>
      </c>
      <c r="BE201" s="230">
        <f>IF(N201="základní",J201,0)</f>
        <v>4370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82</v>
      </c>
      <c r="BK201" s="230">
        <f>ROUND(I201*H201,2)</f>
        <v>4370</v>
      </c>
      <c r="BL201" s="17" t="s">
        <v>150</v>
      </c>
      <c r="BM201" s="229" t="s">
        <v>740</v>
      </c>
    </row>
    <row r="202" s="2" customFormat="1">
      <c r="A202" s="32"/>
      <c r="B202" s="33"/>
      <c r="C202" s="34"/>
      <c r="D202" s="231" t="s">
        <v>152</v>
      </c>
      <c r="E202" s="34"/>
      <c r="F202" s="232" t="s">
        <v>741</v>
      </c>
      <c r="G202" s="34"/>
      <c r="H202" s="34"/>
      <c r="I202" s="34"/>
      <c r="J202" s="34"/>
      <c r="K202" s="34"/>
      <c r="L202" s="38"/>
      <c r="M202" s="233"/>
      <c r="N202" s="234"/>
      <c r="O202" s="84"/>
      <c r="P202" s="84"/>
      <c r="Q202" s="84"/>
      <c r="R202" s="84"/>
      <c r="S202" s="84"/>
      <c r="T202" s="85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152</v>
      </c>
      <c r="AU202" s="17" t="s">
        <v>84</v>
      </c>
    </row>
    <row r="203" s="14" customFormat="1">
      <c r="A203" s="14"/>
      <c r="B203" s="244"/>
      <c r="C203" s="245"/>
      <c r="D203" s="231" t="s">
        <v>159</v>
      </c>
      <c r="E203" s="246" t="s">
        <v>1</v>
      </c>
      <c r="F203" s="247" t="s">
        <v>712</v>
      </c>
      <c r="G203" s="245"/>
      <c r="H203" s="248">
        <v>1</v>
      </c>
      <c r="I203" s="245"/>
      <c r="J203" s="245"/>
      <c r="K203" s="245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159</v>
      </c>
      <c r="AU203" s="253" t="s">
        <v>84</v>
      </c>
      <c r="AV203" s="14" t="s">
        <v>84</v>
      </c>
      <c r="AW203" s="14" t="s">
        <v>32</v>
      </c>
      <c r="AX203" s="14" t="s">
        <v>82</v>
      </c>
      <c r="AY203" s="253" t="s">
        <v>143</v>
      </c>
    </row>
    <row r="204" s="2" customFormat="1" ht="16.5" customHeight="1">
      <c r="A204" s="32"/>
      <c r="B204" s="33"/>
      <c r="C204" s="219" t="s">
        <v>489</v>
      </c>
      <c r="D204" s="219" t="s">
        <v>145</v>
      </c>
      <c r="E204" s="220" t="s">
        <v>742</v>
      </c>
      <c r="F204" s="221" t="s">
        <v>743</v>
      </c>
      <c r="G204" s="222" t="s">
        <v>202</v>
      </c>
      <c r="H204" s="223">
        <v>1288</v>
      </c>
      <c r="I204" s="224">
        <v>21.800000000000001</v>
      </c>
      <c r="J204" s="224">
        <f>ROUND(I204*H204,2)</f>
        <v>28078.400000000001</v>
      </c>
      <c r="K204" s="221" t="s">
        <v>156</v>
      </c>
      <c r="L204" s="38"/>
      <c r="M204" s="225" t="s">
        <v>1</v>
      </c>
      <c r="N204" s="226" t="s">
        <v>40</v>
      </c>
      <c r="O204" s="227">
        <v>0.014</v>
      </c>
      <c r="P204" s="227">
        <f>O204*H204</f>
        <v>18.032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29" t="s">
        <v>150</v>
      </c>
      <c r="AT204" s="229" t="s">
        <v>145</v>
      </c>
      <c r="AU204" s="229" t="s">
        <v>84</v>
      </c>
      <c r="AY204" s="17" t="s">
        <v>143</v>
      </c>
      <c r="BE204" s="230">
        <f>IF(N204="základní",J204,0)</f>
        <v>28078.400000000001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82</v>
      </c>
      <c r="BK204" s="230">
        <f>ROUND(I204*H204,2)</f>
        <v>28078.400000000001</v>
      </c>
      <c r="BL204" s="17" t="s">
        <v>150</v>
      </c>
      <c r="BM204" s="229" t="s">
        <v>744</v>
      </c>
    </row>
    <row r="205" s="2" customFormat="1">
      <c r="A205" s="32"/>
      <c r="B205" s="33"/>
      <c r="C205" s="34"/>
      <c r="D205" s="231" t="s">
        <v>152</v>
      </c>
      <c r="E205" s="34"/>
      <c r="F205" s="232" t="s">
        <v>745</v>
      </c>
      <c r="G205" s="34"/>
      <c r="H205" s="34"/>
      <c r="I205" s="34"/>
      <c r="J205" s="34"/>
      <c r="K205" s="34"/>
      <c r="L205" s="38"/>
      <c r="M205" s="233"/>
      <c r="N205" s="234"/>
      <c r="O205" s="84"/>
      <c r="P205" s="84"/>
      <c r="Q205" s="84"/>
      <c r="R205" s="84"/>
      <c r="S205" s="84"/>
      <c r="T205" s="85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152</v>
      </c>
      <c r="AU205" s="17" t="s">
        <v>84</v>
      </c>
    </row>
    <row r="206" s="14" customFormat="1">
      <c r="A206" s="14"/>
      <c r="B206" s="244"/>
      <c r="C206" s="245"/>
      <c r="D206" s="231" t="s">
        <v>159</v>
      </c>
      <c r="E206" s="246" t="s">
        <v>1</v>
      </c>
      <c r="F206" s="247" t="s">
        <v>746</v>
      </c>
      <c r="G206" s="245"/>
      <c r="H206" s="248">
        <v>1288</v>
      </c>
      <c r="I206" s="245"/>
      <c r="J206" s="245"/>
      <c r="K206" s="245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159</v>
      </c>
      <c r="AU206" s="253" t="s">
        <v>84</v>
      </c>
      <c r="AV206" s="14" t="s">
        <v>84</v>
      </c>
      <c r="AW206" s="14" t="s">
        <v>32</v>
      </c>
      <c r="AX206" s="14" t="s">
        <v>82</v>
      </c>
      <c r="AY206" s="253" t="s">
        <v>143</v>
      </c>
    </row>
    <row r="207" s="2" customFormat="1" ht="16.5" customHeight="1">
      <c r="A207" s="32"/>
      <c r="B207" s="33"/>
      <c r="C207" s="219" t="s">
        <v>495</v>
      </c>
      <c r="D207" s="219" t="s">
        <v>145</v>
      </c>
      <c r="E207" s="220" t="s">
        <v>747</v>
      </c>
      <c r="F207" s="221" t="s">
        <v>748</v>
      </c>
      <c r="G207" s="222" t="s">
        <v>528</v>
      </c>
      <c r="H207" s="223">
        <v>236</v>
      </c>
      <c r="I207" s="224">
        <v>428</v>
      </c>
      <c r="J207" s="224">
        <f>ROUND(I207*H207,2)</f>
        <v>101008</v>
      </c>
      <c r="K207" s="221" t="s">
        <v>156</v>
      </c>
      <c r="L207" s="38"/>
      <c r="M207" s="225" t="s">
        <v>1</v>
      </c>
      <c r="N207" s="226" t="s">
        <v>40</v>
      </c>
      <c r="O207" s="227">
        <v>0.27000000000000002</v>
      </c>
      <c r="P207" s="227">
        <f>O207*H207</f>
        <v>63.720000000000006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29" t="s">
        <v>150</v>
      </c>
      <c r="AT207" s="229" t="s">
        <v>145</v>
      </c>
      <c r="AU207" s="229" t="s">
        <v>84</v>
      </c>
      <c r="AY207" s="17" t="s">
        <v>143</v>
      </c>
      <c r="BE207" s="230">
        <f>IF(N207="základní",J207,0)</f>
        <v>101008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82</v>
      </c>
      <c r="BK207" s="230">
        <f>ROUND(I207*H207,2)</f>
        <v>101008</v>
      </c>
      <c r="BL207" s="17" t="s">
        <v>150</v>
      </c>
      <c r="BM207" s="229" t="s">
        <v>749</v>
      </c>
    </row>
    <row r="208" s="2" customFormat="1">
      <c r="A208" s="32"/>
      <c r="B208" s="33"/>
      <c r="C208" s="34"/>
      <c r="D208" s="231" t="s">
        <v>152</v>
      </c>
      <c r="E208" s="34"/>
      <c r="F208" s="232" t="s">
        <v>750</v>
      </c>
      <c r="G208" s="34"/>
      <c r="H208" s="34"/>
      <c r="I208" s="34"/>
      <c r="J208" s="34"/>
      <c r="K208" s="34"/>
      <c r="L208" s="38"/>
      <c r="M208" s="233"/>
      <c r="N208" s="234"/>
      <c r="O208" s="84"/>
      <c r="P208" s="84"/>
      <c r="Q208" s="84"/>
      <c r="R208" s="84"/>
      <c r="S208" s="84"/>
      <c r="T208" s="85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152</v>
      </c>
      <c r="AU208" s="17" t="s">
        <v>84</v>
      </c>
    </row>
    <row r="209" s="14" customFormat="1">
      <c r="A209" s="14"/>
      <c r="B209" s="244"/>
      <c r="C209" s="245"/>
      <c r="D209" s="231" t="s">
        <v>159</v>
      </c>
      <c r="E209" s="246" t="s">
        <v>1</v>
      </c>
      <c r="F209" s="247" t="s">
        <v>751</v>
      </c>
      <c r="G209" s="245"/>
      <c r="H209" s="248">
        <v>236</v>
      </c>
      <c r="I209" s="245"/>
      <c r="J209" s="245"/>
      <c r="K209" s="245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159</v>
      </c>
      <c r="AU209" s="253" t="s">
        <v>84</v>
      </c>
      <c r="AV209" s="14" t="s">
        <v>84</v>
      </c>
      <c r="AW209" s="14" t="s">
        <v>32</v>
      </c>
      <c r="AX209" s="14" t="s">
        <v>82</v>
      </c>
      <c r="AY209" s="253" t="s">
        <v>143</v>
      </c>
    </row>
    <row r="210" s="2" customFormat="1" ht="16.5" customHeight="1">
      <c r="A210" s="32"/>
      <c r="B210" s="33"/>
      <c r="C210" s="219" t="s">
        <v>503</v>
      </c>
      <c r="D210" s="219" t="s">
        <v>145</v>
      </c>
      <c r="E210" s="220" t="s">
        <v>752</v>
      </c>
      <c r="F210" s="221" t="s">
        <v>753</v>
      </c>
      <c r="G210" s="222" t="s">
        <v>528</v>
      </c>
      <c r="H210" s="223">
        <v>54</v>
      </c>
      <c r="I210" s="224">
        <v>628</v>
      </c>
      <c r="J210" s="224">
        <f>ROUND(I210*H210,2)</f>
        <v>33912</v>
      </c>
      <c r="K210" s="221" t="s">
        <v>156</v>
      </c>
      <c r="L210" s="38"/>
      <c r="M210" s="225" t="s">
        <v>1</v>
      </c>
      <c r="N210" s="226" t="s">
        <v>40</v>
      </c>
      <c r="O210" s="227">
        <v>0.39000000000000001</v>
      </c>
      <c r="P210" s="227">
        <f>O210*H210</f>
        <v>21.060000000000002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29" t="s">
        <v>150</v>
      </c>
      <c r="AT210" s="229" t="s">
        <v>145</v>
      </c>
      <c r="AU210" s="229" t="s">
        <v>84</v>
      </c>
      <c r="AY210" s="17" t="s">
        <v>143</v>
      </c>
      <c r="BE210" s="230">
        <f>IF(N210="základní",J210,0)</f>
        <v>33912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82</v>
      </c>
      <c r="BK210" s="230">
        <f>ROUND(I210*H210,2)</f>
        <v>33912</v>
      </c>
      <c r="BL210" s="17" t="s">
        <v>150</v>
      </c>
      <c r="BM210" s="229" t="s">
        <v>754</v>
      </c>
    </row>
    <row r="211" s="2" customFormat="1">
      <c r="A211" s="32"/>
      <c r="B211" s="33"/>
      <c r="C211" s="34"/>
      <c r="D211" s="231" t="s">
        <v>152</v>
      </c>
      <c r="E211" s="34"/>
      <c r="F211" s="232" t="s">
        <v>755</v>
      </c>
      <c r="G211" s="34"/>
      <c r="H211" s="34"/>
      <c r="I211" s="34"/>
      <c r="J211" s="34"/>
      <c r="K211" s="34"/>
      <c r="L211" s="38"/>
      <c r="M211" s="233"/>
      <c r="N211" s="234"/>
      <c r="O211" s="84"/>
      <c r="P211" s="84"/>
      <c r="Q211" s="84"/>
      <c r="R211" s="84"/>
      <c r="S211" s="84"/>
      <c r="T211" s="85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152</v>
      </c>
      <c r="AU211" s="17" t="s">
        <v>84</v>
      </c>
    </row>
    <row r="212" s="14" customFormat="1">
      <c r="A212" s="14"/>
      <c r="B212" s="244"/>
      <c r="C212" s="245"/>
      <c r="D212" s="231" t="s">
        <v>159</v>
      </c>
      <c r="E212" s="246" t="s">
        <v>1</v>
      </c>
      <c r="F212" s="247" t="s">
        <v>756</v>
      </c>
      <c r="G212" s="245"/>
      <c r="H212" s="248">
        <v>54</v>
      </c>
      <c r="I212" s="245"/>
      <c r="J212" s="245"/>
      <c r="K212" s="245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159</v>
      </c>
      <c r="AU212" s="253" t="s">
        <v>84</v>
      </c>
      <c r="AV212" s="14" t="s">
        <v>84</v>
      </c>
      <c r="AW212" s="14" t="s">
        <v>32</v>
      </c>
      <c r="AX212" s="14" t="s">
        <v>82</v>
      </c>
      <c r="AY212" s="253" t="s">
        <v>143</v>
      </c>
    </row>
    <row r="213" s="2" customFormat="1" ht="16.5" customHeight="1">
      <c r="A213" s="32"/>
      <c r="B213" s="33"/>
      <c r="C213" s="219" t="s">
        <v>508</v>
      </c>
      <c r="D213" s="219" t="s">
        <v>145</v>
      </c>
      <c r="E213" s="220" t="s">
        <v>757</v>
      </c>
      <c r="F213" s="221" t="s">
        <v>758</v>
      </c>
      <c r="G213" s="222" t="s">
        <v>528</v>
      </c>
      <c r="H213" s="223">
        <v>4</v>
      </c>
      <c r="I213" s="224">
        <v>918</v>
      </c>
      <c r="J213" s="224">
        <f>ROUND(I213*H213,2)</f>
        <v>3672</v>
      </c>
      <c r="K213" s="221" t="s">
        <v>156</v>
      </c>
      <c r="L213" s="38"/>
      <c r="M213" s="225" t="s">
        <v>1</v>
      </c>
      <c r="N213" s="226" t="s">
        <v>40</v>
      </c>
      <c r="O213" s="227">
        <v>0.56399999999999995</v>
      </c>
      <c r="P213" s="227">
        <f>O213*H213</f>
        <v>2.2559999999999998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29" t="s">
        <v>150</v>
      </c>
      <c r="AT213" s="229" t="s">
        <v>145</v>
      </c>
      <c r="AU213" s="229" t="s">
        <v>84</v>
      </c>
      <c r="AY213" s="17" t="s">
        <v>143</v>
      </c>
      <c r="BE213" s="230">
        <f>IF(N213="základní",J213,0)</f>
        <v>3672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82</v>
      </c>
      <c r="BK213" s="230">
        <f>ROUND(I213*H213,2)</f>
        <v>3672</v>
      </c>
      <c r="BL213" s="17" t="s">
        <v>150</v>
      </c>
      <c r="BM213" s="229" t="s">
        <v>759</v>
      </c>
    </row>
    <row r="214" s="2" customFormat="1">
      <c r="A214" s="32"/>
      <c r="B214" s="33"/>
      <c r="C214" s="34"/>
      <c r="D214" s="231" t="s">
        <v>152</v>
      </c>
      <c r="E214" s="34"/>
      <c r="F214" s="232" t="s">
        <v>760</v>
      </c>
      <c r="G214" s="34"/>
      <c r="H214" s="34"/>
      <c r="I214" s="34"/>
      <c r="J214" s="34"/>
      <c r="K214" s="34"/>
      <c r="L214" s="38"/>
      <c r="M214" s="233"/>
      <c r="N214" s="234"/>
      <c r="O214" s="84"/>
      <c r="P214" s="84"/>
      <c r="Q214" s="84"/>
      <c r="R214" s="84"/>
      <c r="S214" s="84"/>
      <c r="T214" s="85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152</v>
      </c>
      <c r="AU214" s="17" t="s">
        <v>84</v>
      </c>
    </row>
    <row r="215" s="14" customFormat="1">
      <c r="A215" s="14"/>
      <c r="B215" s="244"/>
      <c r="C215" s="245"/>
      <c r="D215" s="231" t="s">
        <v>159</v>
      </c>
      <c r="E215" s="246" t="s">
        <v>1</v>
      </c>
      <c r="F215" s="247" t="s">
        <v>761</v>
      </c>
      <c r="G215" s="245"/>
      <c r="H215" s="248">
        <v>4</v>
      </c>
      <c r="I215" s="245"/>
      <c r="J215" s="245"/>
      <c r="K215" s="245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159</v>
      </c>
      <c r="AU215" s="253" t="s">
        <v>84</v>
      </c>
      <c r="AV215" s="14" t="s">
        <v>84</v>
      </c>
      <c r="AW215" s="14" t="s">
        <v>32</v>
      </c>
      <c r="AX215" s="14" t="s">
        <v>82</v>
      </c>
      <c r="AY215" s="253" t="s">
        <v>143</v>
      </c>
    </row>
    <row r="216" s="2" customFormat="1" ht="16.5" customHeight="1">
      <c r="A216" s="32"/>
      <c r="B216" s="33"/>
      <c r="C216" s="219" t="s">
        <v>514</v>
      </c>
      <c r="D216" s="219" t="s">
        <v>145</v>
      </c>
      <c r="E216" s="220" t="s">
        <v>762</v>
      </c>
      <c r="F216" s="221" t="s">
        <v>763</v>
      </c>
      <c r="G216" s="222" t="s">
        <v>109</v>
      </c>
      <c r="H216" s="223">
        <v>385</v>
      </c>
      <c r="I216" s="224">
        <v>18.5</v>
      </c>
      <c r="J216" s="224">
        <f>ROUND(I216*H216,2)</f>
        <v>7122.5</v>
      </c>
      <c r="K216" s="221" t="s">
        <v>156</v>
      </c>
      <c r="L216" s="38"/>
      <c r="M216" s="225" t="s">
        <v>1</v>
      </c>
      <c r="N216" s="226" t="s">
        <v>40</v>
      </c>
      <c r="O216" s="227">
        <v>0.0089999999999999993</v>
      </c>
      <c r="P216" s="227">
        <f>O216*H216</f>
        <v>3.4649999999999999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29" t="s">
        <v>150</v>
      </c>
      <c r="AT216" s="229" t="s">
        <v>145</v>
      </c>
      <c r="AU216" s="229" t="s">
        <v>84</v>
      </c>
      <c r="AY216" s="17" t="s">
        <v>143</v>
      </c>
      <c r="BE216" s="230">
        <f>IF(N216="základní",J216,0)</f>
        <v>7122.5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82</v>
      </c>
      <c r="BK216" s="230">
        <f>ROUND(I216*H216,2)</f>
        <v>7122.5</v>
      </c>
      <c r="BL216" s="17" t="s">
        <v>150</v>
      </c>
      <c r="BM216" s="229" t="s">
        <v>764</v>
      </c>
    </row>
    <row r="217" s="2" customFormat="1">
      <c r="A217" s="32"/>
      <c r="B217" s="33"/>
      <c r="C217" s="34"/>
      <c r="D217" s="231" t="s">
        <v>152</v>
      </c>
      <c r="E217" s="34"/>
      <c r="F217" s="232" t="s">
        <v>763</v>
      </c>
      <c r="G217" s="34"/>
      <c r="H217" s="34"/>
      <c r="I217" s="34"/>
      <c r="J217" s="34"/>
      <c r="K217" s="34"/>
      <c r="L217" s="38"/>
      <c r="M217" s="233"/>
      <c r="N217" s="234"/>
      <c r="O217" s="84"/>
      <c r="P217" s="84"/>
      <c r="Q217" s="84"/>
      <c r="R217" s="84"/>
      <c r="S217" s="84"/>
      <c r="T217" s="85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152</v>
      </c>
      <c r="AU217" s="17" t="s">
        <v>84</v>
      </c>
    </row>
    <row r="218" s="14" customFormat="1">
      <c r="A218" s="14"/>
      <c r="B218" s="244"/>
      <c r="C218" s="245"/>
      <c r="D218" s="231" t="s">
        <v>159</v>
      </c>
      <c r="E218" s="246" t="s">
        <v>765</v>
      </c>
      <c r="F218" s="247" t="s">
        <v>766</v>
      </c>
      <c r="G218" s="245"/>
      <c r="H218" s="248">
        <v>385</v>
      </c>
      <c r="I218" s="245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159</v>
      </c>
      <c r="AU218" s="253" t="s">
        <v>84</v>
      </c>
      <c r="AV218" s="14" t="s">
        <v>84</v>
      </c>
      <c r="AW218" s="14" t="s">
        <v>32</v>
      </c>
      <c r="AX218" s="14" t="s">
        <v>82</v>
      </c>
      <c r="AY218" s="253" t="s">
        <v>143</v>
      </c>
    </row>
    <row r="219" s="2" customFormat="1" ht="21.75" customHeight="1">
      <c r="A219" s="32"/>
      <c r="B219" s="33"/>
      <c r="C219" s="219" t="s">
        <v>519</v>
      </c>
      <c r="D219" s="219" t="s">
        <v>145</v>
      </c>
      <c r="E219" s="220" t="s">
        <v>767</v>
      </c>
      <c r="F219" s="221" t="s">
        <v>768</v>
      </c>
      <c r="G219" s="222" t="s">
        <v>244</v>
      </c>
      <c r="H219" s="223">
        <v>2117.5</v>
      </c>
      <c r="I219" s="224">
        <v>673</v>
      </c>
      <c r="J219" s="224">
        <f>ROUND(I219*H219,2)</f>
        <v>1425077.5</v>
      </c>
      <c r="K219" s="221" t="s">
        <v>156</v>
      </c>
      <c r="L219" s="38"/>
      <c r="M219" s="225" t="s">
        <v>1</v>
      </c>
      <c r="N219" s="226" t="s">
        <v>40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29" t="s">
        <v>150</v>
      </c>
      <c r="AT219" s="229" t="s">
        <v>145</v>
      </c>
      <c r="AU219" s="229" t="s">
        <v>84</v>
      </c>
      <c r="AY219" s="17" t="s">
        <v>143</v>
      </c>
      <c r="BE219" s="230">
        <f>IF(N219="základní",J219,0)</f>
        <v>1425077.5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82</v>
      </c>
      <c r="BK219" s="230">
        <f>ROUND(I219*H219,2)</f>
        <v>1425077.5</v>
      </c>
      <c r="BL219" s="17" t="s">
        <v>150</v>
      </c>
      <c r="BM219" s="229" t="s">
        <v>769</v>
      </c>
    </row>
    <row r="220" s="2" customFormat="1">
      <c r="A220" s="32"/>
      <c r="B220" s="33"/>
      <c r="C220" s="34"/>
      <c r="D220" s="231" t="s">
        <v>152</v>
      </c>
      <c r="E220" s="34"/>
      <c r="F220" s="232" t="s">
        <v>770</v>
      </c>
      <c r="G220" s="34"/>
      <c r="H220" s="34"/>
      <c r="I220" s="34"/>
      <c r="J220" s="34"/>
      <c r="K220" s="34"/>
      <c r="L220" s="38"/>
      <c r="M220" s="233"/>
      <c r="N220" s="234"/>
      <c r="O220" s="84"/>
      <c r="P220" s="84"/>
      <c r="Q220" s="84"/>
      <c r="R220" s="84"/>
      <c r="S220" s="84"/>
      <c r="T220" s="85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152</v>
      </c>
      <c r="AU220" s="17" t="s">
        <v>84</v>
      </c>
    </row>
    <row r="221" s="14" customFormat="1">
      <c r="A221" s="14"/>
      <c r="B221" s="244"/>
      <c r="C221" s="245"/>
      <c r="D221" s="231" t="s">
        <v>159</v>
      </c>
      <c r="E221" s="246" t="s">
        <v>1</v>
      </c>
      <c r="F221" s="247" t="s">
        <v>771</v>
      </c>
      <c r="G221" s="245"/>
      <c r="H221" s="248">
        <v>2117.5</v>
      </c>
      <c r="I221" s="245"/>
      <c r="J221" s="245"/>
      <c r="K221" s="245"/>
      <c r="L221" s="249"/>
      <c r="M221" s="277"/>
      <c r="N221" s="278"/>
      <c r="O221" s="278"/>
      <c r="P221" s="278"/>
      <c r="Q221" s="278"/>
      <c r="R221" s="278"/>
      <c r="S221" s="278"/>
      <c r="T221" s="27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159</v>
      </c>
      <c r="AU221" s="253" t="s">
        <v>84</v>
      </c>
      <c r="AV221" s="14" t="s">
        <v>84</v>
      </c>
      <c r="AW221" s="14" t="s">
        <v>32</v>
      </c>
      <c r="AX221" s="14" t="s">
        <v>82</v>
      </c>
      <c r="AY221" s="253" t="s">
        <v>143</v>
      </c>
    </row>
    <row r="222" s="2" customFormat="1" ht="6.96" customHeight="1">
      <c r="A222" s="32"/>
      <c r="B222" s="59"/>
      <c r="C222" s="60"/>
      <c r="D222" s="60"/>
      <c r="E222" s="60"/>
      <c r="F222" s="60"/>
      <c r="G222" s="60"/>
      <c r="H222" s="60"/>
      <c r="I222" s="60"/>
      <c r="J222" s="60"/>
      <c r="K222" s="60"/>
      <c r="L222" s="38"/>
      <c r="M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</row>
  </sheetData>
  <sheetProtection sheet="1" autoFilter="0" formatColumns="0" formatRows="0" objects="1" scenarios="1" spinCount="100000" saltValue="0DuNR5lsUMVVZMtL2LaGdE3PSYmlF54beGXjaIyDgsQw91QTk7m/3WzPLDo8gEaexSeSX8BY3PKwUk69qZ9e3g==" hashValue="5H6zQJn66081I4bj4u+oOz9R54VywfvmxmA0PFn7t4FIgj07ndMMZ91hCGPrm0XABjvqANIDqKv1dDS2ItwMtA==" algorithmName="SHA-512" password="CA2E"/>
  <autoFilter ref="C117:K221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84</v>
      </c>
    </row>
    <row r="4" s="1" customFormat="1" ht="24.96" customHeight="1">
      <c r="B4" s="20"/>
      <c r="D4" s="142" t="s">
        <v>113</v>
      </c>
      <c r="L4" s="20"/>
      <c r="M4" s="14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4" t="s">
        <v>14</v>
      </c>
      <c r="L6" s="20"/>
    </row>
    <row r="7" s="1" customFormat="1" ht="16.5" customHeight="1">
      <c r="B7" s="20"/>
      <c r="E7" s="145" t="str">
        <f>'Rekapitulace stavby'!K6</f>
        <v>Mokřad v k. ú. Kunice</v>
      </c>
      <c r="F7" s="144"/>
      <c r="G7" s="144"/>
      <c r="H7" s="144"/>
      <c r="L7" s="20"/>
    </row>
    <row r="8" s="2" customFormat="1" ht="12" customHeight="1">
      <c r="A8" s="32"/>
      <c r="B8" s="38"/>
      <c r="C8" s="32"/>
      <c r="D8" s="144" t="s">
        <v>114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46" t="s">
        <v>772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44" t="s">
        <v>16</v>
      </c>
      <c r="E11" s="32"/>
      <c r="F11" s="134" t="s">
        <v>1</v>
      </c>
      <c r="G11" s="32"/>
      <c r="H11" s="32"/>
      <c r="I11" s="144" t="s">
        <v>17</v>
      </c>
      <c r="J11" s="134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44" t="s">
        <v>18</v>
      </c>
      <c r="E12" s="32"/>
      <c r="F12" s="134" t="s">
        <v>19</v>
      </c>
      <c r="G12" s="32"/>
      <c r="H12" s="32"/>
      <c r="I12" s="144" t="s">
        <v>20</v>
      </c>
      <c r="J12" s="147" t="str">
        <f>'Rekapitulace stavby'!AN8</f>
        <v>9. 7. 2025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4" t="s">
        <v>22</v>
      </c>
      <c r="E14" s="32"/>
      <c r="F14" s="32"/>
      <c r="G14" s="32"/>
      <c r="H14" s="32"/>
      <c r="I14" s="144" t="s">
        <v>23</v>
      </c>
      <c r="J14" s="134" t="s">
        <v>24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4" t="s">
        <v>25</v>
      </c>
      <c r="F15" s="32"/>
      <c r="G15" s="32"/>
      <c r="H15" s="32"/>
      <c r="I15" s="144" t="s">
        <v>26</v>
      </c>
      <c r="J15" s="134" t="s">
        <v>1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44" t="s">
        <v>27</v>
      </c>
      <c r="E17" s="32"/>
      <c r="F17" s="32"/>
      <c r="G17" s="32"/>
      <c r="H17" s="32"/>
      <c r="I17" s="144" t="s">
        <v>23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4" t="s">
        <v>28</v>
      </c>
      <c r="F18" s="32"/>
      <c r="G18" s="32"/>
      <c r="H18" s="32"/>
      <c r="I18" s="144" t="s">
        <v>26</v>
      </c>
      <c r="J18" s="134" t="s">
        <v>1</v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44" t="s">
        <v>29</v>
      </c>
      <c r="E20" s="32"/>
      <c r="F20" s="32"/>
      <c r="G20" s="32"/>
      <c r="H20" s="32"/>
      <c r="I20" s="144" t="s">
        <v>23</v>
      </c>
      <c r="J20" s="134" t="s">
        <v>30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4" t="s">
        <v>31</v>
      </c>
      <c r="F21" s="32"/>
      <c r="G21" s="32"/>
      <c r="H21" s="32"/>
      <c r="I21" s="144" t="s">
        <v>26</v>
      </c>
      <c r="J21" s="134" t="s">
        <v>1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44" t="s">
        <v>33</v>
      </c>
      <c r="E23" s="32"/>
      <c r="F23" s="32"/>
      <c r="G23" s="32"/>
      <c r="H23" s="32"/>
      <c r="I23" s="144" t="s">
        <v>23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4" t="s">
        <v>28</v>
      </c>
      <c r="F24" s="32"/>
      <c r="G24" s="32"/>
      <c r="H24" s="32"/>
      <c r="I24" s="144" t="s">
        <v>26</v>
      </c>
      <c r="J24" s="134" t="s">
        <v>1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44" t="s">
        <v>34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52"/>
      <c r="E29" s="152"/>
      <c r="F29" s="152"/>
      <c r="G29" s="152"/>
      <c r="H29" s="152"/>
      <c r="I29" s="152"/>
      <c r="J29" s="152"/>
      <c r="K29" s="15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3" t="s">
        <v>35</v>
      </c>
      <c r="E30" s="32"/>
      <c r="F30" s="32"/>
      <c r="G30" s="32"/>
      <c r="H30" s="32"/>
      <c r="I30" s="32"/>
      <c r="J30" s="154">
        <f>ROUND(J121, 2)</f>
        <v>375000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5" t="s">
        <v>37</v>
      </c>
      <c r="G32" s="32"/>
      <c r="H32" s="32"/>
      <c r="I32" s="155" t="s">
        <v>36</v>
      </c>
      <c r="J32" s="155" t="s">
        <v>38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6" t="s">
        <v>39</v>
      </c>
      <c r="E33" s="144" t="s">
        <v>40</v>
      </c>
      <c r="F33" s="157">
        <f>ROUND((SUM(BE121:BE158)),  2)</f>
        <v>375000</v>
      </c>
      <c r="G33" s="32"/>
      <c r="H33" s="32"/>
      <c r="I33" s="158">
        <v>0.20999999999999999</v>
      </c>
      <c r="J33" s="157">
        <f>ROUND(((SUM(BE121:BE158))*I33),  2)</f>
        <v>78750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44" t="s">
        <v>41</v>
      </c>
      <c r="F34" s="157">
        <f>ROUND((SUM(BF121:BF158)),  2)</f>
        <v>0</v>
      </c>
      <c r="G34" s="32"/>
      <c r="H34" s="32"/>
      <c r="I34" s="158">
        <v>0.12</v>
      </c>
      <c r="J34" s="157">
        <f>ROUND(((SUM(BF121:BF158))*I34),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44" t="s">
        <v>42</v>
      </c>
      <c r="F35" s="157">
        <f>ROUND((SUM(BG121:BG158)),  2)</f>
        <v>0</v>
      </c>
      <c r="G35" s="32"/>
      <c r="H35" s="32"/>
      <c r="I35" s="158">
        <v>0.20999999999999999</v>
      </c>
      <c r="J35" s="15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4" t="s">
        <v>43</v>
      </c>
      <c r="F36" s="157">
        <f>ROUND((SUM(BH121:BH158)),  2)</f>
        <v>0</v>
      </c>
      <c r="G36" s="32"/>
      <c r="H36" s="32"/>
      <c r="I36" s="158">
        <v>0.12</v>
      </c>
      <c r="J36" s="15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44</v>
      </c>
      <c r="F37" s="157">
        <f>ROUND((SUM(BI121:BI158)),  2)</f>
        <v>0</v>
      </c>
      <c r="G37" s="32"/>
      <c r="H37" s="32"/>
      <c r="I37" s="158">
        <v>0</v>
      </c>
      <c r="J37" s="15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453750</v>
      </c>
      <c r="K39" s="16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Mokřad v k. ú. Kunice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114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VRN - VEDLEJŠÍ ROZPOČTOVÉ NÁKLADY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Kunice</v>
      </c>
      <c r="G89" s="34"/>
      <c r="H89" s="34"/>
      <c r="I89" s="29" t="s">
        <v>20</v>
      </c>
      <c r="J89" s="72" t="str">
        <f>IF(J12="","",J12)</f>
        <v>9. 7. 2025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Státní pozemkový úřad</v>
      </c>
      <c r="G91" s="34"/>
      <c r="H91" s="34"/>
      <c r="I91" s="29" t="s">
        <v>29</v>
      </c>
      <c r="J91" s="30" t="str">
        <f>E21</f>
        <v>Atregia, s.r.o.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27</v>
      </c>
      <c r="D92" s="34"/>
      <c r="E92" s="34"/>
      <c r="F92" s="26" t="str">
        <f>IF(E18="","",E18)</f>
        <v xml:space="preserve"> </v>
      </c>
      <c r="G92" s="34"/>
      <c r="H92" s="34"/>
      <c r="I92" s="29" t="s">
        <v>33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8" t="s">
        <v>119</v>
      </c>
      <c r="D94" s="179"/>
      <c r="E94" s="179"/>
      <c r="F94" s="179"/>
      <c r="G94" s="179"/>
      <c r="H94" s="179"/>
      <c r="I94" s="179"/>
      <c r="J94" s="180" t="s">
        <v>120</v>
      </c>
      <c r="K94" s="17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1" t="s">
        <v>121</v>
      </c>
      <c r="D96" s="34"/>
      <c r="E96" s="34"/>
      <c r="F96" s="34"/>
      <c r="G96" s="34"/>
      <c r="H96" s="34"/>
      <c r="I96" s="34"/>
      <c r="J96" s="103">
        <f>J121</f>
        <v>375000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122</v>
      </c>
    </row>
    <row r="97" s="9" customFormat="1" ht="24.96" customHeight="1">
      <c r="A97" s="9"/>
      <c r="B97" s="182"/>
      <c r="C97" s="183"/>
      <c r="D97" s="184" t="s">
        <v>773</v>
      </c>
      <c r="E97" s="185"/>
      <c r="F97" s="185"/>
      <c r="G97" s="185"/>
      <c r="H97" s="185"/>
      <c r="I97" s="185"/>
      <c r="J97" s="186">
        <f>J122</f>
        <v>375000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26"/>
      <c r="D98" s="189" t="s">
        <v>774</v>
      </c>
      <c r="E98" s="190"/>
      <c r="F98" s="190"/>
      <c r="G98" s="190"/>
      <c r="H98" s="190"/>
      <c r="I98" s="190"/>
      <c r="J98" s="191">
        <f>J123</f>
        <v>94000</v>
      </c>
      <c r="K98" s="126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26"/>
      <c r="D99" s="189" t="s">
        <v>775</v>
      </c>
      <c r="E99" s="190"/>
      <c r="F99" s="190"/>
      <c r="G99" s="190"/>
      <c r="H99" s="190"/>
      <c r="I99" s="190"/>
      <c r="J99" s="191">
        <f>J140</f>
        <v>220000</v>
      </c>
      <c r="K99" s="126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26"/>
      <c r="D100" s="189" t="s">
        <v>776</v>
      </c>
      <c r="E100" s="190"/>
      <c r="F100" s="190"/>
      <c r="G100" s="190"/>
      <c r="H100" s="190"/>
      <c r="I100" s="190"/>
      <c r="J100" s="191">
        <f>J145</f>
        <v>56000</v>
      </c>
      <c r="K100" s="126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26"/>
      <c r="D101" s="189" t="s">
        <v>777</v>
      </c>
      <c r="E101" s="190"/>
      <c r="F101" s="190"/>
      <c r="G101" s="190"/>
      <c r="H101" s="190"/>
      <c r="I101" s="190"/>
      <c r="J101" s="191">
        <f>J156</f>
        <v>5000</v>
      </c>
      <c r="K101" s="126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56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128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14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4"/>
      <c r="D111" s="34"/>
      <c r="E111" s="177" t="str">
        <f>E7</f>
        <v>Mokřad v k. ú. Kunice</v>
      </c>
      <c r="F111" s="29"/>
      <c r="G111" s="29"/>
      <c r="H111" s="29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69" t="str">
        <f>E9</f>
        <v>VRN - VEDLEJŠÍ ROZPOČTOVÉ NÁKLADY</v>
      </c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18</v>
      </c>
      <c r="D115" s="34"/>
      <c r="E115" s="34"/>
      <c r="F115" s="26" t="str">
        <f>F12</f>
        <v>Kunice</v>
      </c>
      <c r="G115" s="34"/>
      <c r="H115" s="34"/>
      <c r="I115" s="29" t="s">
        <v>20</v>
      </c>
      <c r="J115" s="72" t="str">
        <f>IF(J12="","",J12)</f>
        <v>9. 7. 2025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22</v>
      </c>
      <c r="D117" s="34"/>
      <c r="E117" s="34"/>
      <c r="F117" s="26" t="str">
        <f>E15</f>
        <v>Státní pozemkový úřad</v>
      </c>
      <c r="G117" s="34"/>
      <c r="H117" s="34"/>
      <c r="I117" s="29" t="s">
        <v>29</v>
      </c>
      <c r="J117" s="30" t="str">
        <f>E21</f>
        <v>Atregia, s.r.o.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5.15" customHeight="1">
      <c r="A118" s="32"/>
      <c r="B118" s="33"/>
      <c r="C118" s="29" t="s">
        <v>27</v>
      </c>
      <c r="D118" s="34"/>
      <c r="E118" s="34"/>
      <c r="F118" s="26" t="str">
        <f>IF(E18="","",E18)</f>
        <v xml:space="preserve"> </v>
      </c>
      <c r="G118" s="34"/>
      <c r="H118" s="34"/>
      <c r="I118" s="29" t="s">
        <v>33</v>
      </c>
      <c r="J118" s="30" t="str">
        <f>E24</f>
        <v xml:space="preserve"> </v>
      </c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0.32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11" customFormat="1" ht="29.28" customHeight="1">
      <c r="A120" s="193"/>
      <c r="B120" s="194"/>
      <c r="C120" s="195" t="s">
        <v>129</v>
      </c>
      <c r="D120" s="196" t="s">
        <v>60</v>
      </c>
      <c r="E120" s="196" t="s">
        <v>56</v>
      </c>
      <c r="F120" s="196" t="s">
        <v>57</v>
      </c>
      <c r="G120" s="196" t="s">
        <v>130</v>
      </c>
      <c r="H120" s="196" t="s">
        <v>131</v>
      </c>
      <c r="I120" s="196" t="s">
        <v>132</v>
      </c>
      <c r="J120" s="196" t="s">
        <v>120</v>
      </c>
      <c r="K120" s="197" t="s">
        <v>133</v>
      </c>
      <c r="L120" s="198"/>
      <c r="M120" s="93" t="s">
        <v>1</v>
      </c>
      <c r="N120" s="94" t="s">
        <v>39</v>
      </c>
      <c r="O120" s="94" t="s">
        <v>134</v>
      </c>
      <c r="P120" s="94" t="s">
        <v>135</v>
      </c>
      <c r="Q120" s="94" t="s">
        <v>136</v>
      </c>
      <c r="R120" s="94" t="s">
        <v>137</v>
      </c>
      <c r="S120" s="94" t="s">
        <v>138</v>
      </c>
      <c r="T120" s="95" t="s">
        <v>139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2"/>
      <c r="B121" s="33"/>
      <c r="C121" s="100" t="s">
        <v>140</v>
      </c>
      <c r="D121" s="34"/>
      <c r="E121" s="34"/>
      <c r="F121" s="34"/>
      <c r="G121" s="34"/>
      <c r="H121" s="34"/>
      <c r="I121" s="34"/>
      <c r="J121" s="199">
        <f>BK121</f>
        <v>375000</v>
      </c>
      <c r="K121" s="34"/>
      <c r="L121" s="38"/>
      <c r="M121" s="96"/>
      <c r="N121" s="200"/>
      <c r="O121" s="97"/>
      <c r="P121" s="201">
        <f>P122</f>
        <v>0</v>
      </c>
      <c r="Q121" s="97"/>
      <c r="R121" s="201">
        <f>R122</f>
        <v>0</v>
      </c>
      <c r="S121" s="97"/>
      <c r="T121" s="202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74</v>
      </c>
      <c r="AU121" s="17" t="s">
        <v>122</v>
      </c>
      <c r="BK121" s="203">
        <f>BK122</f>
        <v>375000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105</v>
      </c>
      <c r="F122" s="207" t="s">
        <v>778</v>
      </c>
      <c r="G122" s="205"/>
      <c r="H122" s="205"/>
      <c r="I122" s="205"/>
      <c r="J122" s="208">
        <f>BK122</f>
        <v>375000</v>
      </c>
      <c r="K122" s="205"/>
      <c r="L122" s="209"/>
      <c r="M122" s="210"/>
      <c r="N122" s="211"/>
      <c r="O122" s="211"/>
      <c r="P122" s="212">
        <f>P123+P140+P145+P156</f>
        <v>0</v>
      </c>
      <c r="Q122" s="211"/>
      <c r="R122" s="212">
        <f>R123+R140+R145+R156</f>
        <v>0</v>
      </c>
      <c r="S122" s="211"/>
      <c r="T122" s="213">
        <f>T123+T140+T145+T156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177</v>
      </c>
      <c r="AT122" s="215" t="s">
        <v>74</v>
      </c>
      <c r="AU122" s="215" t="s">
        <v>75</v>
      </c>
      <c r="AY122" s="214" t="s">
        <v>143</v>
      </c>
      <c r="BK122" s="216">
        <f>BK123+BK140+BK145+BK156</f>
        <v>375000</v>
      </c>
    </row>
    <row r="123" s="12" customFormat="1" ht="22.8" customHeight="1">
      <c r="A123" s="12"/>
      <c r="B123" s="204"/>
      <c r="C123" s="205"/>
      <c r="D123" s="206" t="s">
        <v>74</v>
      </c>
      <c r="E123" s="217" t="s">
        <v>779</v>
      </c>
      <c r="F123" s="217" t="s">
        <v>780</v>
      </c>
      <c r="G123" s="205"/>
      <c r="H123" s="205"/>
      <c r="I123" s="205"/>
      <c r="J123" s="218">
        <f>BK123</f>
        <v>94000</v>
      </c>
      <c r="K123" s="205"/>
      <c r="L123" s="209"/>
      <c r="M123" s="210"/>
      <c r="N123" s="211"/>
      <c r="O123" s="211"/>
      <c r="P123" s="212">
        <f>SUM(P124:P139)</f>
        <v>0</v>
      </c>
      <c r="Q123" s="211"/>
      <c r="R123" s="212">
        <f>SUM(R124:R139)</f>
        <v>0</v>
      </c>
      <c r="S123" s="211"/>
      <c r="T123" s="213">
        <f>SUM(T124:T139)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177</v>
      </c>
      <c r="AT123" s="215" t="s">
        <v>74</v>
      </c>
      <c r="AU123" s="215" t="s">
        <v>82</v>
      </c>
      <c r="AY123" s="214" t="s">
        <v>143</v>
      </c>
      <c r="BK123" s="216">
        <f>SUM(BK124:BK139)</f>
        <v>94000</v>
      </c>
    </row>
    <row r="124" s="2" customFormat="1" ht="16.5" customHeight="1">
      <c r="A124" s="32"/>
      <c r="B124" s="33"/>
      <c r="C124" s="219" t="s">
        <v>82</v>
      </c>
      <c r="D124" s="219" t="s">
        <v>145</v>
      </c>
      <c r="E124" s="220" t="s">
        <v>781</v>
      </c>
      <c r="F124" s="221" t="s">
        <v>782</v>
      </c>
      <c r="G124" s="222" t="s">
        <v>783</v>
      </c>
      <c r="H124" s="223">
        <v>1</v>
      </c>
      <c r="I124" s="224">
        <v>20000</v>
      </c>
      <c r="J124" s="224">
        <f>ROUND(I124*H124,2)</f>
        <v>20000</v>
      </c>
      <c r="K124" s="221" t="s">
        <v>156</v>
      </c>
      <c r="L124" s="38"/>
      <c r="M124" s="225" t="s">
        <v>1</v>
      </c>
      <c r="N124" s="226" t="s">
        <v>40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29" t="s">
        <v>784</v>
      </c>
      <c r="AT124" s="229" t="s">
        <v>145</v>
      </c>
      <c r="AU124" s="229" t="s">
        <v>84</v>
      </c>
      <c r="AY124" s="17" t="s">
        <v>143</v>
      </c>
      <c r="BE124" s="230">
        <f>IF(N124="základní",J124,0)</f>
        <v>20000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82</v>
      </c>
      <c r="BK124" s="230">
        <f>ROUND(I124*H124,2)</f>
        <v>20000</v>
      </c>
      <c r="BL124" s="17" t="s">
        <v>784</v>
      </c>
      <c r="BM124" s="229" t="s">
        <v>785</v>
      </c>
    </row>
    <row r="125" s="2" customFormat="1">
      <c r="A125" s="32"/>
      <c r="B125" s="33"/>
      <c r="C125" s="34"/>
      <c r="D125" s="231" t="s">
        <v>152</v>
      </c>
      <c r="E125" s="34"/>
      <c r="F125" s="232" t="s">
        <v>782</v>
      </c>
      <c r="G125" s="34"/>
      <c r="H125" s="34"/>
      <c r="I125" s="34"/>
      <c r="J125" s="34"/>
      <c r="K125" s="34"/>
      <c r="L125" s="38"/>
      <c r="M125" s="233"/>
      <c r="N125" s="234"/>
      <c r="O125" s="84"/>
      <c r="P125" s="84"/>
      <c r="Q125" s="84"/>
      <c r="R125" s="84"/>
      <c r="S125" s="84"/>
      <c r="T125" s="85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152</v>
      </c>
      <c r="AU125" s="17" t="s">
        <v>84</v>
      </c>
    </row>
    <row r="126" s="2" customFormat="1" ht="16.5" customHeight="1">
      <c r="A126" s="32"/>
      <c r="B126" s="33"/>
      <c r="C126" s="219" t="s">
        <v>84</v>
      </c>
      <c r="D126" s="219" t="s">
        <v>145</v>
      </c>
      <c r="E126" s="220" t="s">
        <v>786</v>
      </c>
      <c r="F126" s="221" t="s">
        <v>787</v>
      </c>
      <c r="G126" s="222" t="s">
        <v>783</v>
      </c>
      <c r="H126" s="223">
        <v>1</v>
      </c>
      <c r="I126" s="224">
        <v>5000</v>
      </c>
      <c r="J126" s="224">
        <f>ROUND(I126*H126,2)</f>
        <v>5000</v>
      </c>
      <c r="K126" s="221" t="s">
        <v>156</v>
      </c>
      <c r="L126" s="38"/>
      <c r="M126" s="225" t="s">
        <v>1</v>
      </c>
      <c r="N126" s="226" t="s">
        <v>40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9" t="s">
        <v>784</v>
      </c>
      <c r="AT126" s="229" t="s">
        <v>145</v>
      </c>
      <c r="AU126" s="229" t="s">
        <v>84</v>
      </c>
      <c r="AY126" s="17" t="s">
        <v>143</v>
      </c>
      <c r="BE126" s="230">
        <f>IF(N126="základní",J126,0)</f>
        <v>5000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82</v>
      </c>
      <c r="BK126" s="230">
        <f>ROUND(I126*H126,2)</f>
        <v>5000</v>
      </c>
      <c r="BL126" s="17" t="s">
        <v>784</v>
      </c>
      <c r="BM126" s="229" t="s">
        <v>788</v>
      </c>
    </row>
    <row r="127" s="2" customFormat="1">
      <c r="A127" s="32"/>
      <c r="B127" s="33"/>
      <c r="C127" s="34"/>
      <c r="D127" s="231" t="s">
        <v>152</v>
      </c>
      <c r="E127" s="34"/>
      <c r="F127" s="232" t="s">
        <v>787</v>
      </c>
      <c r="G127" s="34"/>
      <c r="H127" s="34"/>
      <c r="I127" s="34"/>
      <c r="J127" s="34"/>
      <c r="K127" s="34"/>
      <c r="L127" s="38"/>
      <c r="M127" s="233"/>
      <c r="N127" s="234"/>
      <c r="O127" s="84"/>
      <c r="P127" s="84"/>
      <c r="Q127" s="84"/>
      <c r="R127" s="84"/>
      <c r="S127" s="84"/>
      <c r="T127" s="85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152</v>
      </c>
      <c r="AU127" s="17" t="s">
        <v>84</v>
      </c>
    </row>
    <row r="128" s="2" customFormat="1" ht="33" customHeight="1">
      <c r="A128" s="32"/>
      <c r="B128" s="33"/>
      <c r="C128" s="219" t="s">
        <v>164</v>
      </c>
      <c r="D128" s="219" t="s">
        <v>145</v>
      </c>
      <c r="E128" s="220" t="s">
        <v>789</v>
      </c>
      <c r="F128" s="221" t="s">
        <v>790</v>
      </c>
      <c r="G128" s="222" t="s">
        <v>783</v>
      </c>
      <c r="H128" s="223">
        <v>1</v>
      </c>
      <c r="I128" s="224">
        <v>6000</v>
      </c>
      <c r="J128" s="224">
        <f>ROUND(I128*H128,2)</f>
        <v>6000</v>
      </c>
      <c r="K128" s="221" t="s">
        <v>156</v>
      </c>
      <c r="L128" s="38"/>
      <c r="M128" s="225" t="s">
        <v>1</v>
      </c>
      <c r="N128" s="226" t="s">
        <v>40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9" t="s">
        <v>784</v>
      </c>
      <c r="AT128" s="229" t="s">
        <v>145</v>
      </c>
      <c r="AU128" s="229" t="s">
        <v>84</v>
      </c>
      <c r="AY128" s="17" t="s">
        <v>143</v>
      </c>
      <c r="BE128" s="230">
        <f>IF(N128="základní",J128,0)</f>
        <v>6000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82</v>
      </c>
      <c r="BK128" s="230">
        <f>ROUND(I128*H128,2)</f>
        <v>6000</v>
      </c>
      <c r="BL128" s="17" t="s">
        <v>784</v>
      </c>
      <c r="BM128" s="229" t="s">
        <v>791</v>
      </c>
    </row>
    <row r="129" s="2" customFormat="1">
      <c r="A129" s="32"/>
      <c r="B129" s="33"/>
      <c r="C129" s="34"/>
      <c r="D129" s="231" t="s">
        <v>152</v>
      </c>
      <c r="E129" s="34"/>
      <c r="F129" s="232" t="s">
        <v>790</v>
      </c>
      <c r="G129" s="34"/>
      <c r="H129" s="34"/>
      <c r="I129" s="34"/>
      <c r="J129" s="34"/>
      <c r="K129" s="34"/>
      <c r="L129" s="38"/>
      <c r="M129" s="233"/>
      <c r="N129" s="234"/>
      <c r="O129" s="84"/>
      <c r="P129" s="84"/>
      <c r="Q129" s="84"/>
      <c r="R129" s="84"/>
      <c r="S129" s="84"/>
      <c r="T129" s="85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152</v>
      </c>
      <c r="AU129" s="17" t="s">
        <v>84</v>
      </c>
    </row>
    <row r="130" s="2" customFormat="1" ht="21.75" customHeight="1">
      <c r="A130" s="32"/>
      <c r="B130" s="33"/>
      <c r="C130" s="219" t="s">
        <v>150</v>
      </c>
      <c r="D130" s="219" t="s">
        <v>145</v>
      </c>
      <c r="E130" s="220" t="s">
        <v>792</v>
      </c>
      <c r="F130" s="221" t="s">
        <v>793</v>
      </c>
      <c r="G130" s="222" t="s">
        <v>783</v>
      </c>
      <c r="H130" s="223">
        <v>1</v>
      </c>
      <c r="I130" s="224">
        <v>15000</v>
      </c>
      <c r="J130" s="224">
        <f>ROUND(I130*H130,2)</f>
        <v>15000</v>
      </c>
      <c r="K130" s="221" t="s">
        <v>156</v>
      </c>
      <c r="L130" s="38"/>
      <c r="M130" s="225" t="s">
        <v>1</v>
      </c>
      <c r="N130" s="226" t="s">
        <v>40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9" t="s">
        <v>784</v>
      </c>
      <c r="AT130" s="229" t="s">
        <v>145</v>
      </c>
      <c r="AU130" s="229" t="s">
        <v>84</v>
      </c>
      <c r="AY130" s="17" t="s">
        <v>143</v>
      </c>
      <c r="BE130" s="230">
        <f>IF(N130="základní",J130,0)</f>
        <v>15000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82</v>
      </c>
      <c r="BK130" s="230">
        <f>ROUND(I130*H130,2)</f>
        <v>15000</v>
      </c>
      <c r="BL130" s="17" t="s">
        <v>784</v>
      </c>
      <c r="BM130" s="229" t="s">
        <v>794</v>
      </c>
    </row>
    <row r="131" s="2" customFormat="1">
      <c r="A131" s="32"/>
      <c r="B131" s="33"/>
      <c r="C131" s="34"/>
      <c r="D131" s="231" t="s">
        <v>152</v>
      </c>
      <c r="E131" s="34"/>
      <c r="F131" s="232" t="s">
        <v>793</v>
      </c>
      <c r="G131" s="34"/>
      <c r="H131" s="34"/>
      <c r="I131" s="34"/>
      <c r="J131" s="34"/>
      <c r="K131" s="34"/>
      <c r="L131" s="38"/>
      <c r="M131" s="233"/>
      <c r="N131" s="234"/>
      <c r="O131" s="84"/>
      <c r="P131" s="84"/>
      <c r="Q131" s="84"/>
      <c r="R131" s="84"/>
      <c r="S131" s="84"/>
      <c r="T131" s="85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152</v>
      </c>
      <c r="AU131" s="17" t="s">
        <v>84</v>
      </c>
    </row>
    <row r="132" s="2" customFormat="1" ht="16.5" customHeight="1">
      <c r="A132" s="32"/>
      <c r="B132" s="33"/>
      <c r="C132" s="219" t="s">
        <v>177</v>
      </c>
      <c r="D132" s="219" t="s">
        <v>145</v>
      </c>
      <c r="E132" s="220" t="s">
        <v>795</v>
      </c>
      <c r="F132" s="221" t="s">
        <v>796</v>
      </c>
      <c r="G132" s="222" t="s">
        <v>783</v>
      </c>
      <c r="H132" s="223">
        <v>1</v>
      </c>
      <c r="I132" s="224">
        <v>18000</v>
      </c>
      <c r="J132" s="224">
        <f>ROUND(I132*H132,2)</f>
        <v>18000</v>
      </c>
      <c r="K132" s="221" t="s">
        <v>156</v>
      </c>
      <c r="L132" s="38"/>
      <c r="M132" s="225" t="s">
        <v>1</v>
      </c>
      <c r="N132" s="226" t="s">
        <v>40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9" t="s">
        <v>784</v>
      </c>
      <c r="AT132" s="229" t="s">
        <v>145</v>
      </c>
      <c r="AU132" s="229" t="s">
        <v>84</v>
      </c>
      <c r="AY132" s="17" t="s">
        <v>143</v>
      </c>
      <c r="BE132" s="230">
        <f>IF(N132="základní",J132,0)</f>
        <v>18000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82</v>
      </c>
      <c r="BK132" s="230">
        <f>ROUND(I132*H132,2)</f>
        <v>18000</v>
      </c>
      <c r="BL132" s="17" t="s">
        <v>784</v>
      </c>
      <c r="BM132" s="229" t="s">
        <v>797</v>
      </c>
    </row>
    <row r="133" s="2" customFormat="1">
      <c r="A133" s="32"/>
      <c r="B133" s="33"/>
      <c r="C133" s="34"/>
      <c r="D133" s="231" t="s">
        <v>152</v>
      </c>
      <c r="E133" s="34"/>
      <c r="F133" s="232" t="s">
        <v>796</v>
      </c>
      <c r="G133" s="34"/>
      <c r="H133" s="34"/>
      <c r="I133" s="34"/>
      <c r="J133" s="34"/>
      <c r="K133" s="34"/>
      <c r="L133" s="38"/>
      <c r="M133" s="233"/>
      <c r="N133" s="234"/>
      <c r="O133" s="84"/>
      <c r="P133" s="84"/>
      <c r="Q133" s="84"/>
      <c r="R133" s="84"/>
      <c r="S133" s="84"/>
      <c r="T133" s="85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152</v>
      </c>
      <c r="AU133" s="17" t="s">
        <v>84</v>
      </c>
    </row>
    <row r="134" s="2" customFormat="1" ht="16.5" customHeight="1">
      <c r="A134" s="32"/>
      <c r="B134" s="33"/>
      <c r="C134" s="219" t="s">
        <v>184</v>
      </c>
      <c r="D134" s="219" t="s">
        <v>145</v>
      </c>
      <c r="E134" s="220" t="s">
        <v>798</v>
      </c>
      <c r="F134" s="221" t="s">
        <v>799</v>
      </c>
      <c r="G134" s="222" t="s">
        <v>783</v>
      </c>
      <c r="H134" s="223">
        <v>1</v>
      </c>
      <c r="I134" s="224">
        <v>12000</v>
      </c>
      <c r="J134" s="224">
        <f>ROUND(I134*H134,2)</f>
        <v>12000</v>
      </c>
      <c r="K134" s="221" t="s">
        <v>156</v>
      </c>
      <c r="L134" s="38"/>
      <c r="M134" s="225" t="s">
        <v>1</v>
      </c>
      <c r="N134" s="226" t="s">
        <v>40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9" t="s">
        <v>784</v>
      </c>
      <c r="AT134" s="229" t="s">
        <v>145</v>
      </c>
      <c r="AU134" s="229" t="s">
        <v>84</v>
      </c>
      <c r="AY134" s="17" t="s">
        <v>143</v>
      </c>
      <c r="BE134" s="230">
        <f>IF(N134="základní",J134,0)</f>
        <v>12000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82</v>
      </c>
      <c r="BK134" s="230">
        <f>ROUND(I134*H134,2)</f>
        <v>12000</v>
      </c>
      <c r="BL134" s="17" t="s">
        <v>784</v>
      </c>
      <c r="BM134" s="229" t="s">
        <v>800</v>
      </c>
    </row>
    <row r="135" s="2" customFormat="1">
      <c r="A135" s="32"/>
      <c r="B135" s="33"/>
      <c r="C135" s="34"/>
      <c r="D135" s="231" t="s">
        <v>152</v>
      </c>
      <c r="E135" s="34"/>
      <c r="F135" s="232" t="s">
        <v>801</v>
      </c>
      <c r="G135" s="34"/>
      <c r="H135" s="34"/>
      <c r="I135" s="34"/>
      <c r="J135" s="34"/>
      <c r="K135" s="34"/>
      <c r="L135" s="38"/>
      <c r="M135" s="233"/>
      <c r="N135" s="234"/>
      <c r="O135" s="84"/>
      <c r="P135" s="84"/>
      <c r="Q135" s="84"/>
      <c r="R135" s="84"/>
      <c r="S135" s="84"/>
      <c r="T135" s="85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152</v>
      </c>
      <c r="AU135" s="17" t="s">
        <v>84</v>
      </c>
    </row>
    <row r="136" s="2" customFormat="1" ht="16.5" customHeight="1">
      <c r="A136" s="32"/>
      <c r="B136" s="33"/>
      <c r="C136" s="219" t="s">
        <v>189</v>
      </c>
      <c r="D136" s="219" t="s">
        <v>145</v>
      </c>
      <c r="E136" s="220" t="s">
        <v>802</v>
      </c>
      <c r="F136" s="221" t="s">
        <v>803</v>
      </c>
      <c r="G136" s="222" t="s">
        <v>783</v>
      </c>
      <c r="H136" s="223">
        <v>1</v>
      </c>
      <c r="I136" s="224">
        <v>15000</v>
      </c>
      <c r="J136" s="224">
        <f>ROUND(I136*H136,2)</f>
        <v>15000</v>
      </c>
      <c r="K136" s="221" t="s">
        <v>156</v>
      </c>
      <c r="L136" s="38"/>
      <c r="M136" s="225" t="s">
        <v>1</v>
      </c>
      <c r="N136" s="226" t="s">
        <v>40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9" t="s">
        <v>784</v>
      </c>
      <c r="AT136" s="229" t="s">
        <v>145</v>
      </c>
      <c r="AU136" s="229" t="s">
        <v>84</v>
      </c>
      <c r="AY136" s="17" t="s">
        <v>143</v>
      </c>
      <c r="BE136" s="230">
        <f>IF(N136="základní",J136,0)</f>
        <v>15000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82</v>
      </c>
      <c r="BK136" s="230">
        <f>ROUND(I136*H136,2)</f>
        <v>15000</v>
      </c>
      <c r="BL136" s="17" t="s">
        <v>784</v>
      </c>
      <c r="BM136" s="229" t="s">
        <v>804</v>
      </c>
    </row>
    <row r="137" s="2" customFormat="1">
      <c r="A137" s="32"/>
      <c r="B137" s="33"/>
      <c r="C137" s="34"/>
      <c r="D137" s="231" t="s">
        <v>152</v>
      </c>
      <c r="E137" s="34"/>
      <c r="F137" s="232" t="s">
        <v>803</v>
      </c>
      <c r="G137" s="34"/>
      <c r="H137" s="34"/>
      <c r="I137" s="34"/>
      <c r="J137" s="34"/>
      <c r="K137" s="34"/>
      <c r="L137" s="38"/>
      <c r="M137" s="233"/>
      <c r="N137" s="234"/>
      <c r="O137" s="84"/>
      <c r="P137" s="84"/>
      <c r="Q137" s="84"/>
      <c r="R137" s="84"/>
      <c r="S137" s="84"/>
      <c r="T137" s="85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152</v>
      </c>
      <c r="AU137" s="17" t="s">
        <v>84</v>
      </c>
    </row>
    <row r="138" s="2" customFormat="1" ht="16.5" customHeight="1">
      <c r="A138" s="32"/>
      <c r="B138" s="33"/>
      <c r="C138" s="219" t="s">
        <v>194</v>
      </c>
      <c r="D138" s="219" t="s">
        <v>145</v>
      </c>
      <c r="E138" s="220" t="s">
        <v>805</v>
      </c>
      <c r="F138" s="221" t="s">
        <v>806</v>
      </c>
      <c r="G138" s="222" t="s">
        <v>783</v>
      </c>
      <c r="H138" s="223">
        <v>1</v>
      </c>
      <c r="I138" s="224">
        <v>3000</v>
      </c>
      <c r="J138" s="224">
        <f>ROUND(I138*H138,2)</f>
        <v>3000</v>
      </c>
      <c r="K138" s="221" t="s">
        <v>156</v>
      </c>
      <c r="L138" s="38"/>
      <c r="M138" s="225" t="s">
        <v>1</v>
      </c>
      <c r="N138" s="226" t="s">
        <v>40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9" t="s">
        <v>784</v>
      </c>
      <c r="AT138" s="229" t="s">
        <v>145</v>
      </c>
      <c r="AU138" s="229" t="s">
        <v>84</v>
      </c>
      <c r="AY138" s="17" t="s">
        <v>143</v>
      </c>
      <c r="BE138" s="230">
        <f>IF(N138="základní",J138,0)</f>
        <v>3000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82</v>
      </c>
      <c r="BK138" s="230">
        <f>ROUND(I138*H138,2)</f>
        <v>3000</v>
      </c>
      <c r="BL138" s="17" t="s">
        <v>784</v>
      </c>
      <c r="BM138" s="229" t="s">
        <v>807</v>
      </c>
    </row>
    <row r="139" s="2" customFormat="1">
      <c r="A139" s="32"/>
      <c r="B139" s="33"/>
      <c r="C139" s="34"/>
      <c r="D139" s="231" t="s">
        <v>152</v>
      </c>
      <c r="E139" s="34"/>
      <c r="F139" s="232" t="s">
        <v>808</v>
      </c>
      <c r="G139" s="34"/>
      <c r="H139" s="34"/>
      <c r="I139" s="34"/>
      <c r="J139" s="34"/>
      <c r="K139" s="34"/>
      <c r="L139" s="38"/>
      <c r="M139" s="233"/>
      <c r="N139" s="234"/>
      <c r="O139" s="84"/>
      <c r="P139" s="84"/>
      <c r="Q139" s="84"/>
      <c r="R139" s="84"/>
      <c r="S139" s="84"/>
      <c r="T139" s="85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152</v>
      </c>
      <c r="AU139" s="17" t="s">
        <v>84</v>
      </c>
    </row>
    <row r="140" s="12" customFormat="1" ht="22.8" customHeight="1">
      <c r="A140" s="12"/>
      <c r="B140" s="204"/>
      <c r="C140" s="205"/>
      <c r="D140" s="206" t="s">
        <v>74</v>
      </c>
      <c r="E140" s="217" t="s">
        <v>809</v>
      </c>
      <c r="F140" s="217" t="s">
        <v>810</v>
      </c>
      <c r="G140" s="205"/>
      <c r="H140" s="205"/>
      <c r="I140" s="205"/>
      <c r="J140" s="218">
        <f>BK140</f>
        <v>220000</v>
      </c>
      <c r="K140" s="205"/>
      <c r="L140" s="209"/>
      <c r="M140" s="210"/>
      <c r="N140" s="211"/>
      <c r="O140" s="211"/>
      <c r="P140" s="212">
        <f>SUM(P141:P144)</f>
        <v>0</v>
      </c>
      <c r="Q140" s="211"/>
      <c r="R140" s="212">
        <f>SUM(R141:R144)</f>
        <v>0</v>
      </c>
      <c r="S140" s="211"/>
      <c r="T140" s="213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177</v>
      </c>
      <c r="AT140" s="215" t="s">
        <v>74</v>
      </c>
      <c r="AU140" s="215" t="s">
        <v>82</v>
      </c>
      <c r="AY140" s="214" t="s">
        <v>143</v>
      </c>
      <c r="BK140" s="216">
        <f>SUM(BK141:BK144)</f>
        <v>220000</v>
      </c>
    </row>
    <row r="141" s="2" customFormat="1" ht="16.5" customHeight="1">
      <c r="A141" s="32"/>
      <c r="B141" s="33"/>
      <c r="C141" s="219" t="s">
        <v>199</v>
      </c>
      <c r="D141" s="219" t="s">
        <v>145</v>
      </c>
      <c r="E141" s="220" t="s">
        <v>811</v>
      </c>
      <c r="F141" s="221" t="s">
        <v>812</v>
      </c>
      <c r="G141" s="222" t="s">
        <v>783</v>
      </c>
      <c r="H141" s="223">
        <v>1</v>
      </c>
      <c r="I141" s="224">
        <v>60000</v>
      </c>
      <c r="J141" s="224">
        <f>ROUND(I141*H141,2)</f>
        <v>60000</v>
      </c>
      <c r="K141" s="221" t="s">
        <v>156</v>
      </c>
      <c r="L141" s="38"/>
      <c r="M141" s="225" t="s">
        <v>1</v>
      </c>
      <c r="N141" s="226" t="s">
        <v>40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9" t="s">
        <v>784</v>
      </c>
      <c r="AT141" s="229" t="s">
        <v>145</v>
      </c>
      <c r="AU141" s="229" t="s">
        <v>84</v>
      </c>
      <c r="AY141" s="17" t="s">
        <v>143</v>
      </c>
      <c r="BE141" s="230">
        <f>IF(N141="základní",J141,0)</f>
        <v>60000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60000</v>
      </c>
      <c r="BL141" s="17" t="s">
        <v>784</v>
      </c>
      <c r="BM141" s="229" t="s">
        <v>813</v>
      </c>
    </row>
    <row r="142" s="2" customFormat="1">
      <c r="A142" s="32"/>
      <c r="B142" s="33"/>
      <c r="C142" s="34"/>
      <c r="D142" s="231" t="s">
        <v>152</v>
      </c>
      <c r="E142" s="34"/>
      <c r="F142" s="232" t="s">
        <v>814</v>
      </c>
      <c r="G142" s="34"/>
      <c r="H142" s="34"/>
      <c r="I142" s="34"/>
      <c r="J142" s="34"/>
      <c r="K142" s="34"/>
      <c r="L142" s="38"/>
      <c r="M142" s="233"/>
      <c r="N142" s="234"/>
      <c r="O142" s="84"/>
      <c r="P142" s="84"/>
      <c r="Q142" s="84"/>
      <c r="R142" s="84"/>
      <c r="S142" s="84"/>
      <c r="T142" s="85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152</v>
      </c>
      <c r="AU142" s="17" t="s">
        <v>84</v>
      </c>
    </row>
    <row r="143" s="2" customFormat="1" ht="16.5" customHeight="1">
      <c r="A143" s="32"/>
      <c r="B143" s="33"/>
      <c r="C143" s="219" t="s">
        <v>207</v>
      </c>
      <c r="D143" s="219" t="s">
        <v>145</v>
      </c>
      <c r="E143" s="220" t="s">
        <v>815</v>
      </c>
      <c r="F143" s="221" t="s">
        <v>816</v>
      </c>
      <c r="G143" s="222" t="s">
        <v>783</v>
      </c>
      <c r="H143" s="223">
        <v>1</v>
      </c>
      <c r="I143" s="224">
        <v>160000</v>
      </c>
      <c r="J143" s="224">
        <f>ROUND(I143*H143,2)</f>
        <v>160000</v>
      </c>
      <c r="K143" s="221" t="s">
        <v>156</v>
      </c>
      <c r="L143" s="38"/>
      <c r="M143" s="225" t="s">
        <v>1</v>
      </c>
      <c r="N143" s="226" t="s">
        <v>40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29" t="s">
        <v>784</v>
      </c>
      <c r="AT143" s="229" t="s">
        <v>145</v>
      </c>
      <c r="AU143" s="229" t="s">
        <v>84</v>
      </c>
      <c r="AY143" s="17" t="s">
        <v>143</v>
      </c>
      <c r="BE143" s="230">
        <f>IF(N143="základní",J143,0)</f>
        <v>160000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82</v>
      </c>
      <c r="BK143" s="230">
        <f>ROUND(I143*H143,2)</f>
        <v>160000</v>
      </c>
      <c r="BL143" s="17" t="s">
        <v>784</v>
      </c>
      <c r="BM143" s="229" t="s">
        <v>817</v>
      </c>
    </row>
    <row r="144" s="2" customFormat="1">
      <c r="A144" s="32"/>
      <c r="B144" s="33"/>
      <c r="C144" s="34"/>
      <c r="D144" s="231" t="s">
        <v>152</v>
      </c>
      <c r="E144" s="34"/>
      <c r="F144" s="232" t="s">
        <v>818</v>
      </c>
      <c r="G144" s="34"/>
      <c r="H144" s="34"/>
      <c r="I144" s="34"/>
      <c r="J144" s="34"/>
      <c r="K144" s="34"/>
      <c r="L144" s="38"/>
      <c r="M144" s="233"/>
      <c r="N144" s="234"/>
      <c r="O144" s="84"/>
      <c r="P144" s="84"/>
      <c r="Q144" s="84"/>
      <c r="R144" s="84"/>
      <c r="S144" s="84"/>
      <c r="T144" s="85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152</v>
      </c>
      <c r="AU144" s="17" t="s">
        <v>84</v>
      </c>
    </row>
    <row r="145" s="12" customFormat="1" ht="22.8" customHeight="1">
      <c r="A145" s="12"/>
      <c r="B145" s="204"/>
      <c r="C145" s="205"/>
      <c r="D145" s="206" t="s">
        <v>74</v>
      </c>
      <c r="E145" s="217" t="s">
        <v>819</v>
      </c>
      <c r="F145" s="217" t="s">
        <v>820</v>
      </c>
      <c r="G145" s="205"/>
      <c r="H145" s="205"/>
      <c r="I145" s="205"/>
      <c r="J145" s="218">
        <f>BK145</f>
        <v>56000</v>
      </c>
      <c r="K145" s="205"/>
      <c r="L145" s="209"/>
      <c r="M145" s="210"/>
      <c r="N145" s="211"/>
      <c r="O145" s="211"/>
      <c r="P145" s="212">
        <f>SUM(P146:P155)</f>
        <v>0</v>
      </c>
      <c r="Q145" s="211"/>
      <c r="R145" s="212">
        <f>SUM(R146:R155)</f>
        <v>0</v>
      </c>
      <c r="S145" s="211"/>
      <c r="T145" s="213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177</v>
      </c>
      <c r="AT145" s="215" t="s">
        <v>74</v>
      </c>
      <c r="AU145" s="215" t="s">
        <v>82</v>
      </c>
      <c r="AY145" s="214" t="s">
        <v>143</v>
      </c>
      <c r="BK145" s="216">
        <f>SUM(BK146:BK155)</f>
        <v>56000</v>
      </c>
    </row>
    <row r="146" s="2" customFormat="1" ht="16.5" customHeight="1">
      <c r="A146" s="32"/>
      <c r="B146" s="33"/>
      <c r="C146" s="219" t="s">
        <v>214</v>
      </c>
      <c r="D146" s="219" t="s">
        <v>145</v>
      </c>
      <c r="E146" s="220" t="s">
        <v>821</v>
      </c>
      <c r="F146" s="221" t="s">
        <v>822</v>
      </c>
      <c r="G146" s="222" t="s">
        <v>783</v>
      </c>
      <c r="H146" s="223">
        <v>1</v>
      </c>
      <c r="I146" s="224">
        <v>16000</v>
      </c>
      <c r="J146" s="224">
        <f>ROUND(I146*H146,2)</f>
        <v>16000</v>
      </c>
      <c r="K146" s="221" t="s">
        <v>156</v>
      </c>
      <c r="L146" s="38"/>
      <c r="M146" s="225" t="s">
        <v>1</v>
      </c>
      <c r="N146" s="226" t="s">
        <v>40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9" t="s">
        <v>784</v>
      </c>
      <c r="AT146" s="229" t="s">
        <v>145</v>
      </c>
      <c r="AU146" s="229" t="s">
        <v>84</v>
      </c>
      <c r="AY146" s="17" t="s">
        <v>143</v>
      </c>
      <c r="BE146" s="230">
        <f>IF(N146="základní",J146,0)</f>
        <v>16000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82</v>
      </c>
      <c r="BK146" s="230">
        <f>ROUND(I146*H146,2)</f>
        <v>16000</v>
      </c>
      <c r="BL146" s="17" t="s">
        <v>784</v>
      </c>
      <c r="BM146" s="229" t="s">
        <v>823</v>
      </c>
    </row>
    <row r="147" s="2" customFormat="1">
      <c r="A147" s="32"/>
      <c r="B147" s="33"/>
      <c r="C147" s="34"/>
      <c r="D147" s="231" t="s">
        <v>152</v>
      </c>
      <c r="E147" s="34"/>
      <c r="F147" s="232" t="s">
        <v>824</v>
      </c>
      <c r="G147" s="34"/>
      <c r="H147" s="34"/>
      <c r="I147" s="34"/>
      <c r="J147" s="34"/>
      <c r="K147" s="34"/>
      <c r="L147" s="38"/>
      <c r="M147" s="233"/>
      <c r="N147" s="234"/>
      <c r="O147" s="84"/>
      <c r="P147" s="84"/>
      <c r="Q147" s="84"/>
      <c r="R147" s="84"/>
      <c r="S147" s="84"/>
      <c r="T147" s="85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152</v>
      </c>
      <c r="AU147" s="17" t="s">
        <v>84</v>
      </c>
    </row>
    <row r="148" s="2" customFormat="1" ht="16.5" customHeight="1">
      <c r="A148" s="32"/>
      <c r="B148" s="33"/>
      <c r="C148" s="219" t="s">
        <v>8</v>
      </c>
      <c r="D148" s="219" t="s">
        <v>145</v>
      </c>
      <c r="E148" s="220" t="s">
        <v>825</v>
      </c>
      <c r="F148" s="221" t="s">
        <v>826</v>
      </c>
      <c r="G148" s="222" t="s">
        <v>783</v>
      </c>
      <c r="H148" s="223">
        <v>1</v>
      </c>
      <c r="I148" s="224">
        <v>25000</v>
      </c>
      <c r="J148" s="224">
        <f>ROUND(I148*H148,2)</f>
        <v>25000</v>
      </c>
      <c r="K148" s="221" t="s">
        <v>156</v>
      </c>
      <c r="L148" s="38"/>
      <c r="M148" s="225" t="s">
        <v>1</v>
      </c>
      <c r="N148" s="226" t="s">
        <v>40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9" t="s">
        <v>784</v>
      </c>
      <c r="AT148" s="229" t="s">
        <v>145</v>
      </c>
      <c r="AU148" s="229" t="s">
        <v>84</v>
      </c>
      <c r="AY148" s="17" t="s">
        <v>143</v>
      </c>
      <c r="BE148" s="230">
        <f>IF(N148="základní",J148,0)</f>
        <v>25000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82</v>
      </c>
      <c r="BK148" s="230">
        <f>ROUND(I148*H148,2)</f>
        <v>25000</v>
      </c>
      <c r="BL148" s="17" t="s">
        <v>784</v>
      </c>
      <c r="BM148" s="229" t="s">
        <v>827</v>
      </c>
    </row>
    <row r="149" s="2" customFormat="1">
      <c r="A149" s="32"/>
      <c r="B149" s="33"/>
      <c r="C149" s="34"/>
      <c r="D149" s="231" t="s">
        <v>152</v>
      </c>
      <c r="E149" s="34"/>
      <c r="F149" s="232" t="s">
        <v>828</v>
      </c>
      <c r="G149" s="34"/>
      <c r="H149" s="34"/>
      <c r="I149" s="34"/>
      <c r="J149" s="34"/>
      <c r="K149" s="34"/>
      <c r="L149" s="38"/>
      <c r="M149" s="233"/>
      <c r="N149" s="234"/>
      <c r="O149" s="84"/>
      <c r="P149" s="84"/>
      <c r="Q149" s="84"/>
      <c r="R149" s="84"/>
      <c r="S149" s="84"/>
      <c r="T149" s="85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152</v>
      </c>
      <c r="AU149" s="17" t="s">
        <v>84</v>
      </c>
    </row>
    <row r="150" s="2" customFormat="1" ht="37.8" customHeight="1">
      <c r="A150" s="32"/>
      <c r="B150" s="33"/>
      <c r="C150" s="219" t="s">
        <v>227</v>
      </c>
      <c r="D150" s="219" t="s">
        <v>145</v>
      </c>
      <c r="E150" s="220" t="s">
        <v>829</v>
      </c>
      <c r="F150" s="221" t="s">
        <v>830</v>
      </c>
      <c r="G150" s="222" t="s">
        <v>783</v>
      </c>
      <c r="H150" s="223">
        <v>1</v>
      </c>
      <c r="I150" s="224">
        <v>12000</v>
      </c>
      <c r="J150" s="224">
        <f>ROUND(I150*H150,2)</f>
        <v>12000</v>
      </c>
      <c r="K150" s="221" t="s">
        <v>156</v>
      </c>
      <c r="L150" s="38"/>
      <c r="M150" s="225" t="s">
        <v>1</v>
      </c>
      <c r="N150" s="226" t="s">
        <v>40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29" t="s">
        <v>784</v>
      </c>
      <c r="AT150" s="229" t="s">
        <v>145</v>
      </c>
      <c r="AU150" s="229" t="s">
        <v>84</v>
      </c>
      <c r="AY150" s="17" t="s">
        <v>143</v>
      </c>
      <c r="BE150" s="230">
        <f>IF(N150="základní",J150,0)</f>
        <v>12000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82</v>
      </c>
      <c r="BK150" s="230">
        <f>ROUND(I150*H150,2)</f>
        <v>12000</v>
      </c>
      <c r="BL150" s="17" t="s">
        <v>784</v>
      </c>
      <c r="BM150" s="229" t="s">
        <v>831</v>
      </c>
    </row>
    <row r="151" s="2" customFormat="1">
      <c r="A151" s="32"/>
      <c r="B151" s="33"/>
      <c r="C151" s="34"/>
      <c r="D151" s="231" t="s">
        <v>152</v>
      </c>
      <c r="E151" s="34"/>
      <c r="F151" s="232" t="s">
        <v>832</v>
      </c>
      <c r="G151" s="34"/>
      <c r="H151" s="34"/>
      <c r="I151" s="34"/>
      <c r="J151" s="34"/>
      <c r="K151" s="34"/>
      <c r="L151" s="38"/>
      <c r="M151" s="233"/>
      <c r="N151" s="234"/>
      <c r="O151" s="84"/>
      <c r="P151" s="84"/>
      <c r="Q151" s="84"/>
      <c r="R151" s="84"/>
      <c r="S151" s="84"/>
      <c r="T151" s="85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152</v>
      </c>
      <c r="AU151" s="17" t="s">
        <v>84</v>
      </c>
    </row>
    <row r="152" s="2" customFormat="1" ht="24.15" customHeight="1">
      <c r="A152" s="32"/>
      <c r="B152" s="33"/>
      <c r="C152" s="219" t="s">
        <v>234</v>
      </c>
      <c r="D152" s="219" t="s">
        <v>145</v>
      </c>
      <c r="E152" s="220" t="s">
        <v>833</v>
      </c>
      <c r="F152" s="221" t="s">
        <v>834</v>
      </c>
      <c r="G152" s="222" t="s">
        <v>783</v>
      </c>
      <c r="H152" s="223">
        <v>1</v>
      </c>
      <c r="I152" s="224">
        <v>2000</v>
      </c>
      <c r="J152" s="224">
        <f>ROUND(I152*H152,2)</f>
        <v>2000</v>
      </c>
      <c r="K152" s="221" t="s">
        <v>156</v>
      </c>
      <c r="L152" s="38"/>
      <c r="M152" s="225" t="s">
        <v>1</v>
      </c>
      <c r="N152" s="226" t="s">
        <v>40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9" t="s">
        <v>784</v>
      </c>
      <c r="AT152" s="229" t="s">
        <v>145</v>
      </c>
      <c r="AU152" s="229" t="s">
        <v>84</v>
      </c>
      <c r="AY152" s="17" t="s">
        <v>143</v>
      </c>
      <c r="BE152" s="230">
        <f>IF(N152="základní",J152,0)</f>
        <v>2000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82</v>
      </c>
      <c r="BK152" s="230">
        <f>ROUND(I152*H152,2)</f>
        <v>2000</v>
      </c>
      <c r="BL152" s="17" t="s">
        <v>784</v>
      </c>
      <c r="BM152" s="229" t="s">
        <v>835</v>
      </c>
    </row>
    <row r="153" s="2" customFormat="1">
      <c r="A153" s="32"/>
      <c r="B153" s="33"/>
      <c r="C153" s="34"/>
      <c r="D153" s="231" t="s">
        <v>152</v>
      </c>
      <c r="E153" s="34"/>
      <c r="F153" s="232" t="s">
        <v>834</v>
      </c>
      <c r="G153" s="34"/>
      <c r="H153" s="34"/>
      <c r="I153" s="34"/>
      <c r="J153" s="34"/>
      <c r="K153" s="34"/>
      <c r="L153" s="38"/>
      <c r="M153" s="233"/>
      <c r="N153" s="234"/>
      <c r="O153" s="84"/>
      <c r="P153" s="84"/>
      <c r="Q153" s="84"/>
      <c r="R153" s="84"/>
      <c r="S153" s="84"/>
      <c r="T153" s="85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152</v>
      </c>
      <c r="AU153" s="17" t="s">
        <v>84</v>
      </c>
    </row>
    <row r="154" s="2" customFormat="1" ht="16.5" customHeight="1">
      <c r="A154" s="32"/>
      <c r="B154" s="33"/>
      <c r="C154" s="219" t="s">
        <v>241</v>
      </c>
      <c r="D154" s="219" t="s">
        <v>145</v>
      </c>
      <c r="E154" s="220" t="s">
        <v>836</v>
      </c>
      <c r="F154" s="221" t="s">
        <v>837</v>
      </c>
      <c r="G154" s="222" t="s">
        <v>783</v>
      </c>
      <c r="H154" s="223">
        <v>1</v>
      </c>
      <c r="I154" s="224">
        <v>1000</v>
      </c>
      <c r="J154" s="224">
        <f>ROUND(I154*H154,2)</f>
        <v>1000</v>
      </c>
      <c r="K154" s="221" t="s">
        <v>156</v>
      </c>
      <c r="L154" s="38"/>
      <c r="M154" s="225" t="s">
        <v>1</v>
      </c>
      <c r="N154" s="226" t="s">
        <v>40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9" t="s">
        <v>784</v>
      </c>
      <c r="AT154" s="229" t="s">
        <v>145</v>
      </c>
      <c r="AU154" s="229" t="s">
        <v>84</v>
      </c>
      <c r="AY154" s="17" t="s">
        <v>143</v>
      </c>
      <c r="BE154" s="230">
        <f>IF(N154="základní",J154,0)</f>
        <v>1000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82</v>
      </c>
      <c r="BK154" s="230">
        <f>ROUND(I154*H154,2)</f>
        <v>1000</v>
      </c>
      <c r="BL154" s="17" t="s">
        <v>784</v>
      </c>
      <c r="BM154" s="229" t="s">
        <v>838</v>
      </c>
    </row>
    <row r="155" s="2" customFormat="1">
      <c r="A155" s="32"/>
      <c r="B155" s="33"/>
      <c r="C155" s="34"/>
      <c r="D155" s="231" t="s">
        <v>152</v>
      </c>
      <c r="E155" s="34"/>
      <c r="F155" s="232" t="s">
        <v>837</v>
      </c>
      <c r="G155" s="34"/>
      <c r="H155" s="34"/>
      <c r="I155" s="34"/>
      <c r="J155" s="34"/>
      <c r="K155" s="34"/>
      <c r="L155" s="38"/>
      <c r="M155" s="233"/>
      <c r="N155" s="234"/>
      <c r="O155" s="84"/>
      <c r="P155" s="84"/>
      <c r="Q155" s="84"/>
      <c r="R155" s="84"/>
      <c r="S155" s="84"/>
      <c r="T155" s="85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152</v>
      </c>
      <c r="AU155" s="17" t="s">
        <v>84</v>
      </c>
    </row>
    <row r="156" s="12" customFormat="1" ht="22.8" customHeight="1">
      <c r="A156" s="12"/>
      <c r="B156" s="204"/>
      <c r="C156" s="205"/>
      <c r="D156" s="206" t="s">
        <v>74</v>
      </c>
      <c r="E156" s="217" t="s">
        <v>839</v>
      </c>
      <c r="F156" s="217" t="s">
        <v>840</v>
      </c>
      <c r="G156" s="205"/>
      <c r="H156" s="205"/>
      <c r="I156" s="205"/>
      <c r="J156" s="218">
        <f>BK156</f>
        <v>5000</v>
      </c>
      <c r="K156" s="205"/>
      <c r="L156" s="209"/>
      <c r="M156" s="210"/>
      <c r="N156" s="211"/>
      <c r="O156" s="211"/>
      <c r="P156" s="212">
        <f>SUM(P157:P158)</f>
        <v>0</v>
      </c>
      <c r="Q156" s="211"/>
      <c r="R156" s="212">
        <f>SUM(R157:R158)</f>
        <v>0</v>
      </c>
      <c r="S156" s="211"/>
      <c r="T156" s="213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177</v>
      </c>
      <c r="AT156" s="215" t="s">
        <v>74</v>
      </c>
      <c r="AU156" s="215" t="s">
        <v>82</v>
      </c>
      <c r="AY156" s="214" t="s">
        <v>143</v>
      </c>
      <c r="BK156" s="216">
        <f>SUM(BK157:BK158)</f>
        <v>5000</v>
      </c>
    </row>
    <row r="157" s="2" customFormat="1" ht="16.5" customHeight="1">
      <c r="A157" s="32"/>
      <c r="B157" s="33"/>
      <c r="C157" s="219" t="s">
        <v>249</v>
      </c>
      <c r="D157" s="219" t="s">
        <v>145</v>
      </c>
      <c r="E157" s="220" t="s">
        <v>841</v>
      </c>
      <c r="F157" s="221" t="s">
        <v>842</v>
      </c>
      <c r="G157" s="222" t="s">
        <v>783</v>
      </c>
      <c r="H157" s="223">
        <v>1</v>
      </c>
      <c r="I157" s="224">
        <v>5000</v>
      </c>
      <c r="J157" s="224">
        <f>ROUND(I157*H157,2)</f>
        <v>5000</v>
      </c>
      <c r="K157" s="221" t="s">
        <v>156</v>
      </c>
      <c r="L157" s="38"/>
      <c r="M157" s="225" t="s">
        <v>1</v>
      </c>
      <c r="N157" s="226" t="s">
        <v>40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9" t="s">
        <v>784</v>
      </c>
      <c r="AT157" s="229" t="s">
        <v>145</v>
      </c>
      <c r="AU157" s="229" t="s">
        <v>84</v>
      </c>
      <c r="AY157" s="17" t="s">
        <v>143</v>
      </c>
      <c r="BE157" s="230">
        <f>IF(N157="základní",J157,0)</f>
        <v>5000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82</v>
      </c>
      <c r="BK157" s="230">
        <f>ROUND(I157*H157,2)</f>
        <v>5000</v>
      </c>
      <c r="BL157" s="17" t="s">
        <v>784</v>
      </c>
      <c r="BM157" s="229" t="s">
        <v>843</v>
      </c>
    </row>
    <row r="158" s="2" customFormat="1">
      <c r="A158" s="32"/>
      <c r="B158" s="33"/>
      <c r="C158" s="34"/>
      <c r="D158" s="231" t="s">
        <v>152</v>
      </c>
      <c r="E158" s="34"/>
      <c r="F158" s="232" t="s">
        <v>844</v>
      </c>
      <c r="G158" s="34"/>
      <c r="H158" s="34"/>
      <c r="I158" s="34"/>
      <c r="J158" s="34"/>
      <c r="K158" s="34"/>
      <c r="L158" s="38"/>
      <c r="M158" s="264"/>
      <c r="N158" s="265"/>
      <c r="O158" s="266"/>
      <c r="P158" s="266"/>
      <c r="Q158" s="266"/>
      <c r="R158" s="266"/>
      <c r="S158" s="266"/>
      <c r="T158" s="267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152</v>
      </c>
      <c r="AU158" s="17" t="s">
        <v>84</v>
      </c>
    </row>
    <row r="159" s="2" customFormat="1" ht="6.96" customHeight="1">
      <c r="A159" s="32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38"/>
      <c r="M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</row>
  </sheetData>
  <sheetProtection sheet="1" autoFilter="0" formatColumns="0" formatRows="0" objects="1" scenarios="1" spinCount="100000" saltValue="HDsOxlkMWhQ6lPVUzFJlUuW+FC23vHttD6eMHlKp1Zq+HnVI0j2716+M+iVAdhU/1mgqHiz84Pu4tLIntB+tGQ==" hashValue="0CycjC8978rmXfXOiFAin/kRsjWnmam5Dk0myenakBkBFwuxbfoY4Mu9STLPTrUJYqB09s/ptG6g5n7tOXyoYA==" algorithmName="SHA-512" password="CA2E"/>
  <autoFilter ref="C120:K158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0"/>
    </row>
    <row r="4" s="1" customFormat="1" ht="24.96" customHeight="1">
      <c r="B4" s="20"/>
      <c r="C4" s="142" t="s">
        <v>845</v>
      </c>
      <c r="H4" s="20"/>
    </row>
    <row r="5" s="1" customFormat="1" ht="12" customHeight="1">
      <c r="B5" s="20"/>
      <c r="C5" s="280" t="s">
        <v>12</v>
      </c>
      <c r="D5" s="150" t="s">
        <v>13</v>
      </c>
      <c r="E5" s="1"/>
      <c r="F5" s="1"/>
      <c r="H5" s="20"/>
    </row>
    <row r="6" s="1" customFormat="1" ht="36.96" customHeight="1">
      <c r="B6" s="20"/>
      <c r="C6" s="281" t="s">
        <v>14</v>
      </c>
      <c r="D6" s="282" t="s">
        <v>15</v>
      </c>
      <c r="E6" s="1"/>
      <c r="F6" s="1"/>
      <c r="H6" s="20"/>
    </row>
    <row r="7" s="1" customFormat="1" ht="16.5" customHeight="1">
      <c r="B7" s="20"/>
      <c r="C7" s="144" t="s">
        <v>20</v>
      </c>
      <c r="D7" s="147" t="str">
        <f>'Rekapitulace stavby'!AN8</f>
        <v>9. 7. 2025</v>
      </c>
      <c r="H7" s="20"/>
    </row>
    <row r="8" s="2" customFormat="1" ht="10.8" customHeight="1">
      <c r="A8" s="32"/>
      <c r="B8" s="38"/>
      <c r="C8" s="32"/>
      <c r="D8" s="32"/>
      <c r="E8" s="32"/>
      <c r="F8" s="32"/>
      <c r="G8" s="32"/>
      <c r="H8" s="38"/>
    </row>
    <row r="9" s="11" customFormat="1" ht="29.28" customHeight="1">
      <c r="A9" s="193"/>
      <c r="B9" s="283"/>
      <c r="C9" s="284" t="s">
        <v>56</v>
      </c>
      <c r="D9" s="285" t="s">
        <v>57</v>
      </c>
      <c r="E9" s="285" t="s">
        <v>130</v>
      </c>
      <c r="F9" s="286" t="s">
        <v>846</v>
      </c>
      <c r="G9" s="193"/>
      <c r="H9" s="283"/>
    </row>
    <row r="10" s="2" customFormat="1" ht="26.4" customHeight="1">
      <c r="A10" s="32"/>
      <c r="B10" s="38"/>
      <c r="C10" s="287" t="s">
        <v>847</v>
      </c>
      <c r="D10" s="287" t="s">
        <v>87</v>
      </c>
      <c r="E10" s="32"/>
      <c r="F10" s="32"/>
      <c r="G10" s="32"/>
      <c r="H10" s="38"/>
    </row>
    <row r="11" s="2" customFormat="1" ht="16.8" customHeight="1">
      <c r="A11" s="32"/>
      <c r="B11" s="38"/>
      <c r="C11" s="288" t="s">
        <v>108</v>
      </c>
      <c r="D11" s="289" t="s">
        <v>108</v>
      </c>
      <c r="E11" s="290" t="s">
        <v>109</v>
      </c>
      <c r="F11" s="291">
        <v>33.600000000000001</v>
      </c>
      <c r="G11" s="32"/>
      <c r="H11" s="38"/>
    </row>
    <row r="12" s="2" customFormat="1" ht="16.8" customHeight="1">
      <c r="A12" s="32"/>
      <c r="B12" s="38"/>
      <c r="C12" s="292" t="s">
        <v>1</v>
      </c>
      <c r="D12" s="292" t="s">
        <v>162</v>
      </c>
      <c r="E12" s="17" t="s">
        <v>1</v>
      </c>
      <c r="F12" s="293">
        <v>0</v>
      </c>
      <c r="G12" s="32"/>
      <c r="H12" s="38"/>
    </row>
    <row r="13" s="2" customFormat="1" ht="16.8" customHeight="1">
      <c r="A13" s="32"/>
      <c r="B13" s="38"/>
      <c r="C13" s="292" t="s">
        <v>108</v>
      </c>
      <c r="D13" s="292" t="s">
        <v>110</v>
      </c>
      <c r="E13" s="17" t="s">
        <v>1</v>
      </c>
      <c r="F13" s="293">
        <v>33.600000000000001</v>
      </c>
      <c r="G13" s="32"/>
      <c r="H13" s="38"/>
    </row>
    <row r="14" s="2" customFormat="1" ht="16.8" customHeight="1">
      <c r="A14" s="32"/>
      <c r="B14" s="38"/>
      <c r="C14" s="294" t="s">
        <v>848</v>
      </c>
      <c r="D14" s="32"/>
      <c r="E14" s="32"/>
      <c r="F14" s="32"/>
      <c r="G14" s="32"/>
      <c r="H14" s="38"/>
    </row>
    <row r="15" s="2" customFormat="1" ht="16.8" customHeight="1">
      <c r="A15" s="32"/>
      <c r="B15" s="38"/>
      <c r="C15" s="292" t="s">
        <v>195</v>
      </c>
      <c r="D15" s="292" t="s">
        <v>196</v>
      </c>
      <c r="E15" s="17" t="s">
        <v>109</v>
      </c>
      <c r="F15" s="293">
        <v>33.600000000000001</v>
      </c>
      <c r="G15" s="32"/>
      <c r="H15" s="38"/>
    </row>
    <row r="16" s="2" customFormat="1" ht="16.8" customHeight="1">
      <c r="A16" s="32"/>
      <c r="B16" s="38"/>
      <c r="C16" s="292" t="s">
        <v>165</v>
      </c>
      <c r="D16" s="292" t="s">
        <v>166</v>
      </c>
      <c r="E16" s="17" t="s">
        <v>109</v>
      </c>
      <c r="F16" s="293">
        <v>67.200000000000003</v>
      </c>
      <c r="G16" s="32"/>
      <c r="H16" s="38"/>
    </row>
    <row r="17" s="2" customFormat="1" ht="16.8" customHeight="1">
      <c r="A17" s="32"/>
      <c r="B17" s="38"/>
      <c r="C17" s="292" t="s">
        <v>171</v>
      </c>
      <c r="D17" s="292" t="s">
        <v>172</v>
      </c>
      <c r="E17" s="17" t="s">
        <v>109</v>
      </c>
      <c r="F17" s="293">
        <v>75.799999999999997</v>
      </c>
      <c r="G17" s="32"/>
      <c r="H17" s="38"/>
    </row>
    <row r="18" s="2" customFormat="1" ht="16.8" customHeight="1">
      <c r="A18" s="32"/>
      <c r="B18" s="38"/>
      <c r="C18" s="292" t="s">
        <v>178</v>
      </c>
      <c r="D18" s="292" t="s">
        <v>179</v>
      </c>
      <c r="E18" s="17" t="s">
        <v>109</v>
      </c>
      <c r="F18" s="293">
        <v>1137</v>
      </c>
      <c r="G18" s="32"/>
      <c r="H18" s="38"/>
    </row>
    <row r="19" s="2" customFormat="1" ht="16.8" customHeight="1">
      <c r="A19" s="32"/>
      <c r="B19" s="38"/>
      <c r="C19" s="292" t="s">
        <v>190</v>
      </c>
      <c r="D19" s="292" t="s">
        <v>191</v>
      </c>
      <c r="E19" s="17" t="s">
        <v>109</v>
      </c>
      <c r="F19" s="293">
        <v>33.600000000000001</v>
      </c>
      <c r="G19" s="32"/>
      <c r="H19" s="38"/>
    </row>
    <row r="20" s="2" customFormat="1" ht="16.8" customHeight="1">
      <c r="A20" s="32"/>
      <c r="B20" s="38"/>
      <c r="C20" s="292" t="s">
        <v>242</v>
      </c>
      <c r="D20" s="292" t="s">
        <v>243</v>
      </c>
      <c r="E20" s="17" t="s">
        <v>244</v>
      </c>
      <c r="F20" s="293">
        <v>151.59999999999999</v>
      </c>
      <c r="G20" s="32"/>
      <c r="H20" s="38"/>
    </row>
    <row r="21" s="2" customFormat="1" ht="16.8" customHeight="1">
      <c r="A21" s="32"/>
      <c r="B21" s="38"/>
      <c r="C21" s="288" t="s">
        <v>111</v>
      </c>
      <c r="D21" s="289" t="s">
        <v>111</v>
      </c>
      <c r="E21" s="290" t="s">
        <v>109</v>
      </c>
      <c r="F21" s="291">
        <v>109.40000000000001</v>
      </c>
      <c r="G21" s="32"/>
      <c r="H21" s="38"/>
    </row>
    <row r="22" s="2" customFormat="1" ht="16.8" customHeight="1">
      <c r="A22" s="32"/>
      <c r="B22" s="38"/>
      <c r="C22" s="292" t="s">
        <v>1</v>
      </c>
      <c r="D22" s="292" t="s">
        <v>160</v>
      </c>
      <c r="E22" s="17" t="s">
        <v>1</v>
      </c>
      <c r="F22" s="293">
        <v>0</v>
      </c>
      <c r="G22" s="32"/>
      <c r="H22" s="38"/>
    </row>
    <row r="23" s="2" customFormat="1" ht="16.8" customHeight="1">
      <c r="A23" s="32"/>
      <c r="B23" s="38"/>
      <c r="C23" s="292" t="s">
        <v>1</v>
      </c>
      <c r="D23" s="292" t="s">
        <v>161</v>
      </c>
      <c r="E23" s="17" t="s">
        <v>1</v>
      </c>
      <c r="F23" s="293">
        <v>75.799999999999997</v>
      </c>
      <c r="G23" s="32"/>
      <c r="H23" s="38"/>
    </row>
    <row r="24" s="2" customFormat="1" ht="16.8" customHeight="1">
      <c r="A24" s="32"/>
      <c r="B24" s="38"/>
      <c r="C24" s="292" t="s">
        <v>1</v>
      </c>
      <c r="D24" s="292" t="s">
        <v>162</v>
      </c>
      <c r="E24" s="17" t="s">
        <v>1</v>
      </c>
      <c r="F24" s="293">
        <v>0</v>
      </c>
      <c r="G24" s="32"/>
      <c r="H24" s="38"/>
    </row>
    <row r="25" s="2" customFormat="1" ht="16.8" customHeight="1">
      <c r="A25" s="32"/>
      <c r="B25" s="38"/>
      <c r="C25" s="292" t="s">
        <v>1</v>
      </c>
      <c r="D25" s="292" t="s">
        <v>110</v>
      </c>
      <c r="E25" s="17" t="s">
        <v>1</v>
      </c>
      <c r="F25" s="293">
        <v>33.600000000000001</v>
      </c>
      <c r="G25" s="32"/>
      <c r="H25" s="38"/>
    </row>
    <row r="26" s="2" customFormat="1" ht="16.8" customHeight="1">
      <c r="A26" s="32"/>
      <c r="B26" s="38"/>
      <c r="C26" s="292" t="s">
        <v>111</v>
      </c>
      <c r="D26" s="292" t="s">
        <v>163</v>
      </c>
      <c r="E26" s="17" t="s">
        <v>1</v>
      </c>
      <c r="F26" s="293">
        <v>109.40000000000001</v>
      </c>
      <c r="G26" s="32"/>
      <c r="H26" s="38"/>
    </row>
    <row r="27" s="2" customFormat="1" ht="16.8" customHeight="1">
      <c r="A27" s="32"/>
      <c r="B27" s="38"/>
      <c r="C27" s="294" t="s">
        <v>848</v>
      </c>
      <c r="D27" s="32"/>
      <c r="E27" s="32"/>
      <c r="F27" s="32"/>
      <c r="G27" s="32"/>
      <c r="H27" s="38"/>
    </row>
    <row r="28" s="2" customFormat="1" ht="16.8" customHeight="1">
      <c r="A28" s="32"/>
      <c r="B28" s="38"/>
      <c r="C28" s="292" t="s">
        <v>154</v>
      </c>
      <c r="D28" s="292" t="s">
        <v>155</v>
      </c>
      <c r="E28" s="17" t="s">
        <v>109</v>
      </c>
      <c r="F28" s="293">
        <v>109.40000000000001</v>
      </c>
      <c r="G28" s="32"/>
      <c r="H28" s="38"/>
    </row>
    <row r="29" s="2" customFormat="1" ht="16.8" customHeight="1">
      <c r="A29" s="32"/>
      <c r="B29" s="38"/>
      <c r="C29" s="292" t="s">
        <v>171</v>
      </c>
      <c r="D29" s="292" t="s">
        <v>172</v>
      </c>
      <c r="E29" s="17" t="s">
        <v>109</v>
      </c>
      <c r="F29" s="293">
        <v>75.799999999999997</v>
      </c>
      <c r="G29" s="32"/>
      <c r="H29" s="38"/>
    </row>
    <row r="30" s="2" customFormat="1" ht="16.8" customHeight="1">
      <c r="A30" s="32"/>
      <c r="B30" s="38"/>
      <c r="C30" s="292" t="s">
        <v>178</v>
      </c>
      <c r="D30" s="292" t="s">
        <v>179</v>
      </c>
      <c r="E30" s="17" t="s">
        <v>109</v>
      </c>
      <c r="F30" s="293">
        <v>1137</v>
      </c>
      <c r="G30" s="32"/>
      <c r="H30" s="38"/>
    </row>
    <row r="31" s="2" customFormat="1" ht="16.8" customHeight="1">
      <c r="A31" s="32"/>
      <c r="B31" s="38"/>
      <c r="C31" s="292" t="s">
        <v>242</v>
      </c>
      <c r="D31" s="292" t="s">
        <v>243</v>
      </c>
      <c r="E31" s="17" t="s">
        <v>244</v>
      </c>
      <c r="F31" s="293">
        <v>151.59999999999999</v>
      </c>
      <c r="G31" s="32"/>
      <c r="H31" s="38"/>
    </row>
    <row r="32" s="2" customFormat="1" ht="26.4" customHeight="1">
      <c r="A32" s="32"/>
      <c r="B32" s="38"/>
      <c r="C32" s="287" t="s">
        <v>849</v>
      </c>
      <c r="D32" s="287" t="s">
        <v>91</v>
      </c>
      <c r="E32" s="32"/>
      <c r="F32" s="32"/>
      <c r="G32" s="32"/>
      <c r="H32" s="38"/>
    </row>
    <row r="33" s="2" customFormat="1" ht="16.8" customHeight="1">
      <c r="A33" s="32"/>
      <c r="B33" s="38"/>
      <c r="C33" s="288" t="s">
        <v>108</v>
      </c>
      <c r="D33" s="289" t="s">
        <v>108</v>
      </c>
      <c r="E33" s="290" t="s">
        <v>109</v>
      </c>
      <c r="F33" s="291">
        <v>25.399999999999999</v>
      </c>
      <c r="G33" s="32"/>
      <c r="H33" s="38"/>
    </row>
    <row r="34" s="2" customFormat="1" ht="16.8" customHeight="1">
      <c r="A34" s="32"/>
      <c r="B34" s="38"/>
      <c r="C34" s="292" t="s">
        <v>1</v>
      </c>
      <c r="D34" s="292" t="s">
        <v>162</v>
      </c>
      <c r="E34" s="17" t="s">
        <v>1</v>
      </c>
      <c r="F34" s="293">
        <v>0</v>
      </c>
      <c r="G34" s="32"/>
      <c r="H34" s="38"/>
    </row>
    <row r="35" s="2" customFormat="1" ht="16.8" customHeight="1">
      <c r="A35" s="32"/>
      <c r="B35" s="38"/>
      <c r="C35" s="292" t="s">
        <v>108</v>
      </c>
      <c r="D35" s="292" t="s">
        <v>254</v>
      </c>
      <c r="E35" s="17" t="s">
        <v>1</v>
      </c>
      <c r="F35" s="293">
        <v>25.399999999999999</v>
      </c>
      <c r="G35" s="32"/>
      <c r="H35" s="38"/>
    </row>
    <row r="36" s="2" customFormat="1" ht="16.8" customHeight="1">
      <c r="A36" s="32"/>
      <c r="B36" s="38"/>
      <c r="C36" s="294" t="s">
        <v>848</v>
      </c>
      <c r="D36" s="32"/>
      <c r="E36" s="32"/>
      <c r="F36" s="32"/>
      <c r="G36" s="32"/>
      <c r="H36" s="38"/>
    </row>
    <row r="37" s="2" customFormat="1" ht="16.8" customHeight="1">
      <c r="A37" s="32"/>
      <c r="B37" s="38"/>
      <c r="C37" s="292" t="s">
        <v>195</v>
      </c>
      <c r="D37" s="292" t="s">
        <v>196</v>
      </c>
      <c r="E37" s="17" t="s">
        <v>109</v>
      </c>
      <c r="F37" s="293">
        <v>25.399999999999999</v>
      </c>
      <c r="G37" s="32"/>
      <c r="H37" s="38"/>
    </row>
    <row r="38" s="2" customFormat="1" ht="16.8" customHeight="1">
      <c r="A38" s="32"/>
      <c r="B38" s="38"/>
      <c r="C38" s="292" t="s">
        <v>165</v>
      </c>
      <c r="D38" s="292" t="s">
        <v>166</v>
      </c>
      <c r="E38" s="17" t="s">
        <v>109</v>
      </c>
      <c r="F38" s="293">
        <v>50.799999999999997</v>
      </c>
      <c r="G38" s="32"/>
      <c r="H38" s="38"/>
    </row>
    <row r="39" s="2" customFormat="1" ht="16.8" customHeight="1">
      <c r="A39" s="32"/>
      <c r="B39" s="38"/>
      <c r="C39" s="292" t="s">
        <v>171</v>
      </c>
      <c r="D39" s="292" t="s">
        <v>172</v>
      </c>
      <c r="E39" s="17" t="s">
        <v>109</v>
      </c>
      <c r="F39" s="293">
        <v>86.099999999999994</v>
      </c>
      <c r="G39" s="32"/>
      <c r="H39" s="38"/>
    </row>
    <row r="40" s="2" customFormat="1" ht="16.8" customHeight="1">
      <c r="A40" s="32"/>
      <c r="B40" s="38"/>
      <c r="C40" s="292" t="s">
        <v>178</v>
      </c>
      <c r="D40" s="292" t="s">
        <v>179</v>
      </c>
      <c r="E40" s="17" t="s">
        <v>109</v>
      </c>
      <c r="F40" s="293">
        <v>1291.5</v>
      </c>
      <c r="G40" s="32"/>
      <c r="H40" s="38"/>
    </row>
    <row r="41" s="2" customFormat="1" ht="16.8" customHeight="1">
      <c r="A41" s="32"/>
      <c r="B41" s="38"/>
      <c r="C41" s="292" t="s">
        <v>190</v>
      </c>
      <c r="D41" s="292" t="s">
        <v>191</v>
      </c>
      <c r="E41" s="17" t="s">
        <v>109</v>
      </c>
      <c r="F41" s="293">
        <v>25.399999999999999</v>
      </c>
      <c r="G41" s="32"/>
      <c r="H41" s="38"/>
    </row>
    <row r="42" s="2" customFormat="1" ht="16.8" customHeight="1">
      <c r="A42" s="32"/>
      <c r="B42" s="38"/>
      <c r="C42" s="292" t="s">
        <v>242</v>
      </c>
      <c r="D42" s="292" t="s">
        <v>243</v>
      </c>
      <c r="E42" s="17" t="s">
        <v>244</v>
      </c>
      <c r="F42" s="293">
        <v>172.19999999999999</v>
      </c>
      <c r="G42" s="32"/>
      <c r="H42" s="38"/>
    </row>
    <row r="43" s="2" customFormat="1" ht="16.8" customHeight="1">
      <c r="A43" s="32"/>
      <c r="B43" s="38"/>
      <c r="C43" s="288" t="s">
        <v>111</v>
      </c>
      <c r="D43" s="289" t="s">
        <v>111</v>
      </c>
      <c r="E43" s="290" t="s">
        <v>109</v>
      </c>
      <c r="F43" s="291">
        <v>111.5</v>
      </c>
      <c r="G43" s="32"/>
      <c r="H43" s="38"/>
    </row>
    <row r="44" s="2" customFormat="1" ht="16.8" customHeight="1">
      <c r="A44" s="32"/>
      <c r="B44" s="38"/>
      <c r="C44" s="292" t="s">
        <v>1</v>
      </c>
      <c r="D44" s="292" t="s">
        <v>160</v>
      </c>
      <c r="E44" s="17" t="s">
        <v>1</v>
      </c>
      <c r="F44" s="293">
        <v>0</v>
      </c>
      <c r="G44" s="32"/>
      <c r="H44" s="38"/>
    </row>
    <row r="45" s="2" customFormat="1" ht="16.8" customHeight="1">
      <c r="A45" s="32"/>
      <c r="B45" s="38"/>
      <c r="C45" s="292" t="s">
        <v>1</v>
      </c>
      <c r="D45" s="292" t="s">
        <v>259</v>
      </c>
      <c r="E45" s="17" t="s">
        <v>1</v>
      </c>
      <c r="F45" s="293">
        <v>86.099999999999994</v>
      </c>
      <c r="G45" s="32"/>
      <c r="H45" s="38"/>
    </row>
    <row r="46" s="2" customFormat="1" ht="16.8" customHeight="1">
      <c r="A46" s="32"/>
      <c r="B46" s="38"/>
      <c r="C46" s="292" t="s">
        <v>1</v>
      </c>
      <c r="D46" s="292" t="s">
        <v>162</v>
      </c>
      <c r="E46" s="17" t="s">
        <v>1</v>
      </c>
      <c r="F46" s="293">
        <v>0</v>
      </c>
      <c r="G46" s="32"/>
      <c r="H46" s="38"/>
    </row>
    <row r="47" s="2" customFormat="1" ht="16.8" customHeight="1">
      <c r="A47" s="32"/>
      <c r="B47" s="38"/>
      <c r="C47" s="292" t="s">
        <v>1</v>
      </c>
      <c r="D47" s="292" t="s">
        <v>254</v>
      </c>
      <c r="E47" s="17" t="s">
        <v>1</v>
      </c>
      <c r="F47" s="293">
        <v>25.399999999999999</v>
      </c>
      <c r="G47" s="32"/>
      <c r="H47" s="38"/>
    </row>
    <row r="48" s="2" customFormat="1" ht="16.8" customHeight="1">
      <c r="A48" s="32"/>
      <c r="B48" s="38"/>
      <c r="C48" s="292" t="s">
        <v>111</v>
      </c>
      <c r="D48" s="292" t="s">
        <v>163</v>
      </c>
      <c r="E48" s="17" t="s">
        <v>1</v>
      </c>
      <c r="F48" s="293">
        <v>111.5</v>
      </c>
      <c r="G48" s="32"/>
      <c r="H48" s="38"/>
    </row>
    <row r="49" s="2" customFormat="1" ht="16.8" customHeight="1">
      <c r="A49" s="32"/>
      <c r="B49" s="38"/>
      <c r="C49" s="294" t="s">
        <v>848</v>
      </c>
      <c r="D49" s="32"/>
      <c r="E49" s="32"/>
      <c r="F49" s="32"/>
      <c r="G49" s="32"/>
      <c r="H49" s="38"/>
    </row>
    <row r="50" s="2" customFormat="1" ht="16.8" customHeight="1">
      <c r="A50" s="32"/>
      <c r="B50" s="38"/>
      <c r="C50" s="292" t="s">
        <v>154</v>
      </c>
      <c r="D50" s="292" t="s">
        <v>155</v>
      </c>
      <c r="E50" s="17" t="s">
        <v>109</v>
      </c>
      <c r="F50" s="293">
        <v>111.5</v>
      </c>
      <c r="G50" s="32"/>
      <c r="H50" s="38"/>
    </row>
    <row r="51" s="2" customFormat="1" ht="16.8" customHeight="1">
      <c r="A51" s="32"/>
      <c r="B51" s="38"/>
      <c r="C51" s="292" t="s">
        <v>171</v>
      </c>
      <c r="D51" s="292" t="s">
        <v>172</v>
      </c>
      <c r="E51" s="17" t="s">
        <v>109</v>
      </c>
      <c r="F51" s="293">
        <v>86.099999999999994</v>
      </c>
      <c r="G51" s="32"/>
      <c r="H51" s="38"/>
    </row>
    <row r="52" s="2" customFormat="1" ht="16.8" customHeight="1">
      <c r="A52" s="32"/>
      <c r="B52" s="38"/>
      <c r="C52" s="292" t="s">
        <v>178</v>
      </c>
      <c r="D52" s="292" t="s">
        <v>179</v>
      </c>
      <c r="E52" s="17" t="s">
        <v>109</v>
      </c>
      <c r="F52" s="293">
        <v>1291.5</v>
      </c>
      <c r="G52" s="32"/>
      <c r="H52" s="38"/>
    </row>
    <row r="53" s="2" customFormat="1" ht="16.8" customHeight="1">
      <c r="A53" s="32"/>
      <c r="B53" s="38"/>
      <c r="C53" s="292" t="s">
        <v>242</v>
      </c>
      <c r="D53" s="292" t="s">
        <v>243</v>
      </c>
      <c r="E53" s="17" t="s">
        <v>244</v>
      </c>
      <c r="F53" s="293">
        <v>172.19999999999999</v>
      </c>
      <c r="G53" s="32"/>
      <c r="H53" s="38"/>
    </row>
    <row r="54" s="2" customFormat="1" ht="26.4" customHeight="1">
      <c r="A54" s="32"/>
      <c r="B54" s="38"/>
      <c r="C54" s="287" t="s">
        <v>850</v>
      </c>
      <c r="D54" s="287" t="s">
        <v>94</v>
      </c>
      <c r="E54" s="32"/>
      <c r="F54" s="32"/>
      <c r="G54" s="32"/>
      <c r="H54" s="38"/>
    </row>
    <row r="55" s="2" customFormat="1" ht="16.8" customHeight="1">
      <c r="A55" s="32"/>
      <c r="B55" s="38"/>
      <c r="C55" s="288" t="s">
        <v>108</v>
      </c>
      <c r="D55" s="289" t="s">
        <v>108</v>
      </c>
      <c r="E55" s="290" t="s">
        <v>109</v>
      </c>
      <c r="F55" s="291">
        <v>31.199999999999999</v>
      </c>
      <c r="G55" s="32"/>
      <c r="H55" s="38"/>
    </row>
    <row r="56" s="2" customFormat="1" ht="16.8" customHeight="1">
      <c r="A56" s="32"/>
      <c r="B56" s="38"/>
      <c r="C56" s="292" t="s">
        <v>1</v>
      </c>
      <c r="D56" s="292" t="s">
        <v>162</v>
      </c>
      <c r="E56" s="17" t="s">
        <v>1</v>
      </c>
      <c r="F56" s="293">
        <v>0</v>
      </c>
      <c r="G56" s="32"/>
      <c r="H56" s="38"/>
    </row>
    <row r="57" s="2" customFormat="1" ht="16.8" customHeight="1">
      <c r="A57" s="32"/>
      <c r="B57" s="38"/>
      <c r="C57" s="292" t="s">
        <v>108</v>
      </c>
      <c r="D57" s="292" t="s">
        <v>281</v>
      </c>
      <c r="E57" s="17" t="s">
        <v>1</v>
      </c>
      <c r="F57" s="293">
        <v>31.199999999999999</v>
      </c>
      <c r="G57" s="32"/>
      <c r="H57" s="38"/>
    </row>
    <row r="58" s="2" customFormat="1" ht="16.8" customHeight="1">
      <c r="A58" s="32"/>
      <c r="B58" s="38"/>
      <c r="C58" s="294" t="s">
        <v>848</v>
      </c>
      <c r="D58" s="32"/>
      <c r="E58" s="32"/>
      <c r="F58" s="32"/>
      <c r="G58" s="32"/>
      <c r="H58" s="38"/>
    </row>
    <row r="59" s="2" customFormat="1" ht="16.8" customHeight="1">
      <c r="A59" s="32"/>
      <c r="B59" s="38"/>
      <c r="C59" s="292" t="s">
        <v>195</v>
      </c>
      <c r="D59" s="292" t="s">
        <v>196</v>
      </c>
      <c r="E59" s="17" t="s">
        <v>109</v>
      </c>
      <c r="F59" s="293">
        <v>31.199999999999999</v>
      </c>
      <c r="G59" s="32"/>
      <c r="H59" s="38"/>
    </row>
    <row r="60" s="2" customFormat="1" ht="16.8" customHeight="1">
      <c r="A60" s="32"/>
      <c r="B60" s="38"/>
      <c r="C60" s="292" t="s">
        <v>165</v>
      </c>
      <c r="D60" s="292" t="s">
        <v>166</v>
      </c>
      <c r="E60" s="17" t="s">
        <v>109</v>
      </c>
      <c r="F60" s="293">
        <v>62.399999999999999</v>
      </c>
      <c r="G60" s="32"/>
      <c r="H60" s="38"/>
    </row>
    <row r="61" s="2" customFormat="1" ht="16.8" customHeight="1">
      <c r="A61" s="32"/>
      <c r="B61" s="38"/>
      <c r="C61" s="292" t="s">
        <v>171</v>
      </c>
      <c r="D61" s="292" t="s">
        <v>172</v>
      </c>
      <c r="E61" s="17" t="s">
        <v>109</v>
      </c>
      <c r="F61" s="293">
        <v>132.40000000000001</v>
      </c>
      <c r="G61" s="32"/>
      <c r="H61" s="38"/>
    </row>
    <row r="62" s="2" customFormat="1" ht="16.8" customHeight="1">
      <c r="A62" s="32"/>
      <c r="B62" s="38"/>
      <c r="C62" s="292" t="s">
        <v>178</v>
      </c>
      <c r="D62" s="292" t="s">
        <v>179</v>
      </c>
      <c r="E62" s="17" t="s">
        <v>109</v>
      </c>
      <c r="F62" s="293">
        <v>1986</v>
      </c>
      <c r="G62" s="32"/>
      <c r="H62" s="38"/>
    </row>
    <row r="63" s="2" customFormat="1" ht="16.8" customHeight="1">
      <c r="A63" s="32"/>
      <c r="B63" s="38"/>
      <c r="C63" s="292" t="s">
        <v>190</v>
      </c>
      <c r="D63" s="292" t="s">
        <v>191</v>
      </c>
      <c r="E63" s="17" t="s">
        <v>109</v>
      </c>
      <c r="F63" s="293">
        <v>31.199999999999999</v>
      </c>
      <c r="G63" s="32"/>
      <c r="H63" s="38"/>
    </row>
    <row r="64" s="2" customFormat="1" ht="16.8" customHeight="1">
      <c r="A64" s="32"/>
      <c r="B64" s="38"/>
      <c r="C64" s="292" t="s">
        <v>242</v>
      </c>
      <c r="D64" s="292" t="s">
        <v>243</v>
      </c>
      <c r="E64" s="17" t="s">
        <v>244</v>
      </c>
      <c r="F64" s="293">
        <v>264.80000000000001</v>
      </c>
      <c r="G64" s="32"/>
      <c r="H64" s="38"/>
    </row>
    <row r="65" s="2" customFormat="1" ht="16.8" customHeight="1">
      <c r="A65" s="32"/>
      <c r="B65" s="38"/>
      <c r="C65" s="288" t="s">
        <v>111</v>
      </c>
      <c r="D65" s="289" t="s">
        <v>111</v>
      </c>
      <c r="E65" s="290" t="s">
        <v>109</v>
      </c>
      <c r="F65" s="291">
        <v>163.59999999999999</v>
      </c>
      <c r="G65" s="32"/>
      <c r="H65" s="38"/>
    </row>
    <row r="66" s="2" customFormat="1" ht="16.8" customHeight="1">
      <c r="A66" s="32"/>
      <c r="B66" s="38"/>
      <c r="C66" s="292" t="s">
        <v>1</v>
      </c>
      <c r="D66" s="292" t="s">
        <v>160</v>
      </c>
      <c r="E66" s="17" t="s">
        <v>1</v>
      </c>
      <c r="F66" s="293">
        <v>0</v>
      </c>
      <c r="G66" s="32"/>
      <c r="H66" s="38"/>
    </row>
    <row r="67" s="2" customFormat="1" ht="16.8" customHeight="1">
      <c r="A67" s="32"/>
      <c r="B67" s="38"/>
      <c r="C67" s="292" t="s">
        <v>1</v>
      </c>
      <c r="D67" s="292" t="s">
        <v>286</v>
      </c>
      <c r="E67" s="17" t="s">
        <v>1</v>
      </c>
      <c r="F67" s="293">
        <v>132.40000000000001</v>
      </c>
      <c r="G67" s="32"/>
      <c r="H67" s="38"/>
    </row>
    <row r="68" s="2" customFormat="1" ht="16.8" customHeight="1">
      <c r="A68" s="32"/>
      <c r="B68" s="38"/>
      <c r="C68" s="292" t="s">
        <v>1</v>
      </c>
      <c r="D68" s="292" t="s">
        <v>162</v>
      </c>
      <c r="E68" s="17" t="s">
        <v>1</v>
      </c>
      <c r="F68" s="293">
        <v>0</v>
      </c>
      <c r="G68" s="32"/>
      <c r="H68" s="38"/>
    </row>
    <row r="69" s="2" customFormat="1" ht="16.8" customHeight="1">
      <c r="A69" s="32"/>
      <c r="B69" s="38"/>
      <c r="C69" s="292" t="s">
        <v>1</v>
      </c>
      <c r="D69" s="292" t="s">
        <v>281</v>
      </c>
      <c r="E69" s="17" t="s">
        <v>1</v>
      </c>
      <c r="F69" s="293">
        <v>31.199999999999999</v>
      </c>
      <c r="G69" s="32"/>
      <c r="H69" s="38"/>
    </row>
    <row r="70" s="2" customFormat="1" ht="16.8" customHeight="1">
      <c r="A70" s="32"/>
      <c r="B70" s="38"/>
      <c r="C70" s="292" t="s">
        <v>111</v>
      </c>
      <c r="D70" s="292" t="s">
        <v>163</v>
      </c>
      <c r="E70" s="17" t="s">
        <v>1</v>
      </c>
      <c r="F70" s="293">
        <v>163.59999999999999</v>
      </c>
      <c r="G70" s="32"/>
      <c r="H70" s="38"/>
    </row>
    <row r="71" s="2" customFormat="1" ht="16.8" customHeight="1">
      <c r="A71" s="32"/>
      <c r="B71" s="38"/>
      <c r="C71" s="294" t="s">
        <v>848</v>
      </c>
      <c r="D71" s="32"/>
      <c r="E71" s="32"/>
      <c r="F71" s="32"/>
      <c r="G71" s="32"/>
      <c r="H71" s="38"/>
    </row>
    <row r="72" s="2" customFormat="1" ht="16.8" customHeight="1">
      <c r="A72" s="32"/>
      <c r="B72" s="38"/>
      <c r="C72" s="292" t="s">
        <v>154</v>
      </c>
      <c r="D72" s="292" t="s">
        <v>155</v>
      </c>
      <c r="E72" s="17" t="s">
        <v>109</v>
      </c>
      <c r="F72" s="293">
        <v>163.59999999999999</v>
      </c>
      <c r="G72" s="32"/>
      <c r="H72" s="38"/>
    </row>
    <row r="73" s="2" customFormat="1" ht="16.8" customHeight="1">
      <c r="A73" s="32"/>
      <c r="B73" s="38"/>
      <c r="C73" s="292" t="s">
        <v>171</v>
      </c>
      <c r="D73" s="292" t="s">
        <v>172</v>
      </c>
      <c r="E73" s="17" t="s">
        <v>109</v>
      </c>
      <c r="F73" s="293">
        <v>132.40000000000001</v>
      </c>
      <c r="G73" s="32"/>
      <c r="H73" s="38"/>
    </row>
    <row r="74" s="2" customFormat="1" ht="16.8" customHeight="1">
      <c r="A74" s="32"/>
      <c r="B74" s="38"/>
      <c r="C74" s="292" t="s">
        <v>178</v>
      </c>
      <c r="D74" s="292" t="s">
        <v>179</v>
      </c>
      <c r="E74" s="17" t="s">
        <v>109</v>
      </c>
      <c r="F74" s="293">
        <v>1986</v>
      </c>
      <c r="G74" s="32"/>
      <c r="H74" s="38"/>
    </row>
    <row r="75" s="2" customFormat="1" ht="16.8" customHeight="1">
      <c r="A75" s="32"/>
      <c r="B75" s="38"/>
      <c r="C75" s="292" t="s">
        <v>242</v>
      </c>
      <c r="D75" s="292" t="s">
        <v>243</v>
      </c>
      <c r="E75" s="17" t="s">
        <v>244</v>
      </c>
      <c r="F75" s="293">
        <v>264.80000000000001</v>
      </c>
      <c r="G75" s="32"/>
      <c r="H75" s="38"/>
    </row>
    <row r="76" s="2" customFormat="1" ht="26.4" customHeight="1">
      <c r="A76" s="32"/>
      <c r="B76" s="38"/>
      <c r="C76" s="287" t="s">
        <v>851</v>
      </c>
      <c r="D76" s="287" t="s">
        <v>97</v>
      </c>
      <c r="E76" s="32"/>
      <c r="F76" s="32"/>
      <c r="G76" s="32"/>
      <c r="H76" s="38"/>
    </row>
    <row r="77" s="2" customFormat="1" ht="16.8" customHeight="1">
      <c r="A77" s="32"/>
      <c r="B77" s="38"/>
      <c r="C77" s="288" t="s">
        <v>108</v>
      </c>
      <c r="D77" s="289" t="s">
        <v>108</v>
      </c>
      <c r="E77" s="290" t="s">
        <v>109</v>
      </c>
      <c r="F77" s="291">
        <v>71</v>
      </c>
      <c r="G77" s="32"/>
      <c r="H77" s="38"/>
    </row>
    <row r="78" s="2" customFormat="1" ht="16.8" customHeight="1">
      <c r="A78" s="32"/>
      <c r="B78" s="38"/>
      <c r="C78" s="292" t="s">
        <v>1</v>
      </c>
      <c r="D78" s="292" t="s">
        <v>318</v>
      </c>
      <c r="E78" s="17" t="s">
        <v>1</v>
      </c>
      <c r="F78" s="293">
        <v>0</v>
      </c>
      <c r="G78" s="32"/>
      <c r="H78" s="38"/>
    </row>
    <row r="79" s="2" customFormat="1" ht="16.8" customHeight="1">
      <c r="A79" s="32"/>
      <c r="B79" s="38"/>
      <c r="C79" s="292" t="s">
        <v>108</v>
      </c>
      <c r="D79" s="292" t="s">
        <v>339</v>
      </c>
      <c r="E79" s="17" t="s">
        <v>1</v>
      </c>
      <c r="F79" s="293">
        <v>71</v>
      </c>
      <c r="G79" s="32"/>
      <c r="H79" s="38"/>
    </row>
    <row r="80" s="2" customFormat="1" ht="16.8" customHeight="1">
      <c r="A80" s="32"/>
      <c r="B80" s="38"/>
      <c r="C80" s="294" t="s">
        <v>848</v>
      </c>
      <c r="D80" s="32"/>
      <c r="E80" s="32"/>
      <c r="F80" s="32"/>
      <c r="G80" s="32"/>
      <c r="H80" s="38"/>
    </row>
    <row r="81" s="2" customFormat="1" ht="16.8" customHeight="1">
      <c r="A81" s="32"/>
      <c r="B81" s="38"/>
      <c r="C81" s="292" t="s">
        <v>195</v>
      </c>
      <c r="D81" s="292" t="s">
        <v>196</v>
      </c>
      <c r="E81" s="17" t="s">
        <v>109</v>
      </c>
      <c r="F81" s="293">
        <v>71</v>
      </c>
      <c r="G81" s="32"/>
      <c r="H81" s="38"/>
    </row>
    <row r="82" s="2" customFormat="1" ht="16.8" customHeight="1">
      <c r="A82" s="32"/>
      <c r="B82" s="38"/>
      <c r="C82" s="292" t="s">
        <v>165</v>
      </c>
      <c r="D82" s="292" t="s">
        <v>166</v>
      </c>
      <c r="E82" s="17" t="s">
        <v>109</v>
      </c>
      <c r="F82" s="293">
        <v>142</v>
      </c>
      <c r="G82" s="32"/>
      <c r="H82" s="38"/>
    </row>
    <row r="83" s="2" customFormat="1" ht="16.8" customHeight="1">
      <c r="A83" s="32"/>
      <c r="B83" s="38"/>
      <c r="C83" s="292" t="s">
        <v>171</v>
      </c>
      <c r="D83" s="292" t="s">
        <v>172</v>
      </c>
      <c r="E83" s="17" t="s">
        <v>109</v>
      </c>
      <c r="F83" s="293">
        <v>50</v>
      </c>
      <c r="G83" s="32"/>
      <c r="H83" s="38"/>
    </row>
    <row r="84" s="2" customFormat="1" ht="16.8" customHeight="1">
      <c r="A84" s="32"/>
      <c r="B84" s="38"/>
      <c r="C84" s="292" t="s">
        <v>178</v>
      </c>
      <c r="D84" s="292" t="s">
        <v>179</v>
      </c>
      <c r="E84" s="17" t="s">
        <v>109</v>
      </c>
      <c r="F84" s="293">
        <v>750</v>
      </c>
      <c r="G84" s="32"/>
      <c r="H84" s="38"/>
    </row>
    <row r="85" s="2" customFormat="1" ht="16.8" customHeight="1">
      <c r="A85" s="32"/>
      <c r="B85" s="38"/>
      <c r="C85" s="292" t="s">
        <v>190</v>
      </c>
      <c r="D85" s="292" t="s">
        <v>191</v>
      </c>
      <c r="E85" s="17" t="s">
        <v>109</v>
      </c>
      <c r="F85" s="293">
        <v>71</v>
      </c>
      <c r="G85" s="32"/>
      <c r="H85" s="38"/>
    </row>
    <row r="86" s="2" customFormat="1" ht="16.8" customHeight="1">
      <c r="A86" s="32"/>
      <c r="B86" s="38"/>
      <c r="C86" s="292" t="s">
        <v>242</v>
      </c>
      <c r="D86" s="292" t="s">
        <v>243</v>
      </c>
      <c r="E86" s="17" t="s">
        <v>244</v>
      </c>
      <c r="F86" s="293">
        <v>100</v>
      </c>
      <c r="G86" s="32"/>
      <c r="H86" s="38"/>
    </row>
    <row r="87" s="2" customFormat="1" ht="16.8" customHeight="1">
      <c r="A87" s="32"/>
      <c r="B87" s="38"/>
      <c r="C87" s="288" t="s">
        <v>308</v>
      </c>
      <c r="D87" s="289" t="s">
        <v>308</v>
      </c>
      <c r="E87" s="290" t="s">
        <v>109</v>
      </c>
      <c r="F87" s="291">
        <v>143.90000000000001</v>
      </c>
      <c r="G87" s="32"/>
      <c r="H87" s="38"/>
    </row>
    <row r="88" s="2" customFormat="1" ht="16.8" customHeight="1">
      <c r="A88" s="32"/>
      <c r="B88" s="38"/>
      <c r="C88" s="292" t="s">
        <v>1</v>
      </c>
      <c r="D88" s="292" t="s">
        <v>316</v>
      </c>
      <c r="E88" s="17" t="s">
        <v>1</v>
      </c>
      <c r="F88" s="293">
        <v>0</v>
      </c>
      <c r="G88" s="32"/>
      <c r="H88" s="38"/>
    </row>
    <row r="89" s="2" customFormat="1" ht="16.8" customHeight="1">
      <c r="A89" s="32"/>
      <c r="B89" s="38"/>
      <c r="C89" s="292" t="s">
        <v>308</v>
      </c>
      <c r="D89" s="292" t="s">
        <v>309</v>
      </c>
      <c r="E89" s="17" t="s">
        <v>1</v>
      </c>
      <c r="F89" s="293">
        <v>143.90000000000001</v>
      </c>
      <c r="G89" s="32"/>
      <c r="H89" s="38"/>
    </row>
    <row r="90" s="2" customFormat="1" ht="16.8" customHeight="1">
      <c r="A90" s="32"/>
      <c r="B90" s="38"/>
      <c r="C90" s="294" t="s">
        <v>848</v>
      </c>
      <c r="D90" s="32"/>
      <c r="E90" s="32"/>
      <c r="F90" s="32"/>
      <c r="G90" s="32"/>
      <c r="H90" s="38"/>
    </row>
    <row r="91" s="2" customFormat="1" ht="16.8" customHeight="1">
      <c r="A91" s="32"/>
      <c r="B91" s="38"/>
      <c r="C91" s="292" t="s">
        <v>312</v>
      </c>
      <c r="D91" s="292" t="s">
        <v>313</v>
      </c>
      <c r="E91" s="17" t="s">
        <v>109</v>
      </c>
      <c r="F91" s="293">
        <v>143.90000000000001</v>
      </c>
      <c r="G91" s="32"/>
      <c r="H91" s="38"/>
    </row>
    <row r="92" s="2" customFormat="1" ht="16.8" customHeight="1">
      <c r="A92" s="32"/>
      <c r="B92" s="38"/>
      <c r="C92" s="292" t="s">
        <v>320</v>
      </c>
      <c r="D92" s="292" t="s">
        <v>321</v>
      </c>
      <c r="E92" s="17" t="s">
        <v>109</v>
      </c>
      <c r="F92" s="293">
        <v>287.80000000000001</v>
      </c>
      <c r="G92" s="32"/>
      <c r="H92" s="38"/>
    </row>
    <row r="93" s="2" customFormat="1" ht="16.8" customHeight="1">
      <c r="A93" s="32"/>
      <c r="B93" s="38"/>
      <c r="C93" s="292" t="s">
        <v>332</v>
      </c>
      <c r="D93" s="292" t="s">
        <v>333</v>
      </c>
      <c r="E93" s="17" t="s">
        <v>109</v>
      </c>
      <c r="F93" s="293">
        <v>143.90000000000001</v>
      </c>
      <c r="G93" s="32"/>
      <c r="H93" s="38"/>
    </row>
    <row r="94" s="2" customFormat="1" ht="16.8" customHeight="1">
      <c r="A94" s="32"/>
      <c r="B94" s="38"/>
      <c r="C94" s="292" t="s">
        <v>340</v>
      </c>
      <c r="D94" s="292" t="s">
        <v>341</v>
      </c>
      <c r="E94" s="17" t="s">
        <v>202</v>
      </c>
      <c r="F94" s="293">
        <v>719.5</v>
      </c>
      <c r="G94" s="32"/>
      <c r="H94" s="38"/>
    </row>
    <row r="95" s="2" customFormat="1" ht="16.8" customHeight="1">
      <c r="A95" s="32"/>
      <c r="B95" s="38"/>
      <c r="C95" s="288" t="s">
        <v>111</v>
      </c>
      <c r="D95" s="289" t="s">
        <v>111</v>
      </c>
      <c r="E95" s="290" t="s">
        <v>109</v>
      </c>
      <c r="F95" s="291">
        <v>121</v>
      </c>
      <c r="G95" s="32"/>
      <c r="H95" s="38"/>
    </row>
    <row r="96" s="2" customFormat="1" ht="16.8" customHeight="1">
      <c r="A96" s="32"/>
      <c r="B96" s="38"/>
      <c r="C96" s="292" t="s">
        <v>1</v>
      </c>
      <c r="D96" s="292" t="s">
        <v>318</v>
      </c>
      <c r="E96" s="17" t="s">
        <v>1</v>
      </c>
      <c r="F96" s="293">
        <v>0</v>
      </c>
      <c r="G96" s="32"/>
      <c r="H96" s="38"/>
    </row>
    <row r="97" s="2" customFormat="1" ht="16.8" customHeight="1">
      <c r="A97" s="32"/>
      <c r="B97" s="38"/>
      <c r="C97" s="292" t="s">
        <v>111</v>
      </c>
      <c r="D97" s="292" t="s">
        <v>319</v>
      </c>
      <c r="E97" s="17" t="s">
        <v>1</v>
      </c>
      <c r="F97" s="293">
        <v>121</v>
      </c>
      <c r="G97" s="32"/>
      <c r="H97" s="38"/>
    </row>
    <row r="98" s="2" customFormat="1" ht="16.8" customHeight="1">
      <c r="A98" s="32"/>
      <c r="B98" s="38"/>
      <c r="C98" s="294" t="s">
        <v>848</v>
      </c>
      <c r="D98" s="32"/>
      <c r="E98" s="32"/>
      <c r="F98" s="32"/>
      <c r="G98" s="32"/>
      <c r="H98" s="38"/>
    </row>
    <row r="99" s="2" customFormat="1" ht="16.8" customHeight="1">
      <c r="A99" s="32"/>
      <c r="B99" s="38"/>
      <c r="C99" s="292" t="s">
        <v>154</v>
      </c>
      <c r="D99" s="292" t="s">
        <v>155</v>
      </c>
      <c r="E99" s="17" t="s">
        <v>109</v>
      </c>
      <c r="F99" s="293">
        <v>121</v>
      </c>
      <c r="G99" s="32"/>
      <c r="H99" s="38"/>
    </row>
    <row r="100" s="2" customFormat="1" ht="16.8" customHeight="1">
      <c r="A100" s="32"/>
      <c r="B100" s="38"/>
      <c r="C100" s="292" t="s">
        <v>171</v>
      </c>
      <c r="D100" s="292" t="s">
        <v>172</v>
      </c>
      <c r="E100" s="17" t="s">
        <v>109</v>
      </c>
      <c r="F100" s="293">
        <v>50</v>
      </c>
      <c r="G100" s="32"/>
      <c r="H100" s="38"/>
    </row>
    <row r="101" s="2" customFormat="1" ht="16.8" customHeight="1">
      <c r="A101" s="32"/>
      <c r="B101" s="38"/>
      <c r="C101" s="292" t="s">
        <v>178</v>
      </c>
      <c r="D101" s="292" t="s">
        <v>179</v>
      </c>
      <c r="E101" s="17" t="s">
        <v>109</v>
      </c>
      <c r="F101" s="293">
        <v>750</v>
      </c>
      <c r="G101" s="32"/>
      <c r="H101" s="38"/>
    </row>
    <row r="102" s="2" customFormat="1" ht="16.8" customHeight="1">
      <c r="A102" s="32"/>
      <c r="B102" s="38"/>
      <c r="C102" s="292" t="s">
        <v>242</v>
      </c>
      <c r="D102" s="292" t="s">
        <v>243</v>
      </c>
      <c r="E102" s="17" t="s">
        <v>244</v>
      </c>
      <c r="F102" s="293">
        <v>100</v>
      </c>
      <c r="G102" s="32"/>
      <c r="H102" s="38"/>
    </row>
    <row r="103" s="2" customFormat="1" ht="26.4" customHeight="1">
      <c r="A103" s="32"/>
      <c r="B103" s="38"/>
      <c r="C103" s="287" t="s">
        <v>99</v>
      </c>
      <c r="D103" s="287" t="s">
        <v>100</v>
      </c>
      <c r="E103" s="32"/>
      <c r="F103" s="32"/>
      <c r="G103" s="32"/>
      <c r="H103" s="38"/>
    </row>
    <row r="104" s="2" customFormat="1" ht="16.8" customHeight="1">
      <c r="A104" s="32"/>
      <c r="B104" s="38"/>
      <c r="C104" s="288" t="s">
        <v>362</v>
      </c>
      <c r="D104" s="289" t="s">
        <v>111</v>
      </c>
      <c r="E104" s="290" t="s">
        <v>109</v>
      </c>
      <c r="F104" s="291">
        <v>206.40000000000001</v>
      </c>
      <c r="G104" s="32"/>
      <c r="H104" s="38"/>
    </row>
    <row r="105" s="2" customFormat="1" ht="16.8" customHeight="1">
      <c r="A105" s="32"/>
      <c r="B105" s="38"/>
      <c r="C105" s="292" t="s">
        <v>1</v>
      </c>
      <c r="D105" s="292" t="s">
        <v>393</v>
      </c>
      <c r="E105" s="17" t="s">
        <v>1</v>
      </c>
      <c r="F105" s="293">
        <v>0</v>
      </c>
      <c r="G105" s="32"/>
      <c r="H105" s="38"/>
    </row>
    <row r="106" s="2" customFormat="1" ht="16.8" customHeight="1">
      <c r="A106" s="32"/>
      <c r="B106" s="38"/>
      <c r="C106" s="292" t="s">
        <v>1</v>
      </c>
      <c r="D106" s="292" t="s">
        <v>394</v>
      </c>
      <c r="E106" s="17" t="s">
        <v>1</v>
      </c>
      <c r="F106" s="293">
        <v>66.5</v>
      </c>
      <c r="G106" s="32"/>
      <c r="H106" s="38"/>
    </row>
    <row r="107" s="2" customFormat="1" ht="16.8" customHeight="1">
      <c r="A107" s="32"/>
      <c r="B107" s="38"/>
      <c r="C107" s="292" t="s">
        <v>1</v>
      </c>
      <c r="D107" s="292" t="s">
        <v>395</v>
      </c>
      <c r="E107" s="17" t="s">
        <v>1</v>
      </c>
      <c r="F107" s="293">
        <v>0</v>
      </c>
      <c r="G107" s="32"/>
      <c r="H107" s="38"/>
    </row>
    <row r="108" s="2" customFormat="1" ht="16.8" customHeight="1">
      <c r="A108" s="32"/>
      <c r="B108" s="38"/>
      <c r="C108" s="292" t="s">
        <v>1</v>
      </c>
      <c r="D108" s="292" t="s">
        <v>396</v>
      </c>
      <c r="E108" s="17" t="s">
        <v>1</v>
      </c>
      <c r="F108" s="293">
        <v>76</v>
      </c>
      <c r="G108" s="32"/>
      <c r="H108" s="38"/>
    </row>
    <row r="109" s="2" customFormat="1" ht="16.8" customHeight="1">
      <c r="A109" s="32"/>
      <c r="B109" s="38"/>
      <c r="C109" s="292" t="s">
        <v>1</v>
      </c>
      <c r="D109" s="292" t="s">
        <v>397</v>
      </c>
      <c r="E109" s="17" t="s">
        <v>1</v>
      </c>
      <c r="F109" s="293">
        <v>0</v>
      </c>
      <c r="G109" s="32"/>
      <c r="H109" s="38"/>
    </row>
    <row r="110" s="2" customFormat="1" ht="16.8" customHeight="1">
      <c r="A110" s="32"/>
      <c r="B110" s="38"/>
      <c r="C110" s="292" t="s">
        <v>1</v>
      </c>
      <c r="D110" s="292" t="s">
        <v>398</v>
      </c>
      <c r="E110" s="17" t="s">
        <v>1</v>
      </c>
      <c r="F110" s="293">
        <v>63.899999999999999</v>
      </c>
      <c r="G110" s="32"/>
      <c r="H110" s="38"/>
    </row>
    <row r="111" s="2" customFormat="1" ht="16.8" customHeight="1">
      <c r="A111" s="32"/>
      <c r="B111" s="38"/>
      <c r="C111" s="292" t="s">
        <v>362</v>
      </c>
      <c r="D111" s="292" t="s">
        <v>163</v>
      </c>
      <c r="E111" s="17" t="s">
        <v>1</v>
      </c>
      <c r="F111" s="293">
        <v>206.40000000000001</v>
      </c>
      <c r="G111" s="32"/>
      <c r="H111" s="38"/>
    </row>
    <row r="112" s="2" customFormat="1" ht="16.8" customHeight="1">
      <c r="A112" s="32"/>
      <c r="B112" s="38"/>
      <c r="C112" s="294" t="s">
        <v>848</v>
      </c>
      <c r="D112" s="32"/>
      <c r="E112" s="32"/>
      <c r="F112" s="32"/>
      <c r="G112" s="32"/>
      <c r="H112" s="38"/>
    </row>
    <row r="113" s="2" customFormat="1" ht="16.8" customHeight="1">
      <c r="A113" s="32"/>
      <c r="B113" s="38"/>
      <c r="C113" s="292" t="s">
        <v>154</v>
      </c>
      <c r="D113" s="292" t="s">
        <v>155</v>
      </c>
      <c r="E113" s="17" t="s">
        <v>109</v>
      </c>
      <c r="F113" s="293">
        <v>206.40000000000001</v>
      </c>
      <c r="G113" s="32"/>
      <c r="H113" s="38"/>
    </row>
    <row r="114" s="2" customFormat="1" ht="16.8" customHeight="1">
      <c r="A114" s="32"/>
      <c r="B114" s="38"/>
      <c r="C114" s="292" t="s">
        <v>171</v>
      </c>
      <c r="D114" s="292" t="s">
        <v>172</v>
      </c>
      <c r="E114" s="17" t="s">
        <v>109</v>
      </c>
      <c r="F114" s="293">
        <v>184.65000000000001</v>
      </c>
      <c r="G114" s="32"/>
      <c r="H114" s="38"/>
    </row>
    <row r="115" s="2" customFormat="1" ht="16.8" customHeight="1">
      <c r="A115" s="32"/>
      <c r="B115" s="38"/>
      <c r="C115" s="292" t="s">
        <v>178</v>
      </c>
      <c r="D115" s="292" t="s">
        <v>179</v>
      </c>
      <c r="E115" s="17" t="s">
        <v>109</v>
      </c>
      <c r="F115" s="293">
        <v>2769.75</v>
      </c>
      <c r="G115" s="32"/>
      <c r="H115" s="38"/>
    </row>
    <row r="116" s="2" customFormat="1" ht="16.8" customHeight="1">
      <c r="A116" s="32"/>
      <c r="B116" s="38"/>
      <c r="C116" s="292" t="s">
        <v>242</v>
      </c>
      <c r="D116" s="292" t="s">
        <v>243</v>
      </c>
      <c r="E116" s="17" t="s">
        <v>244</v>
      </c>
      <c r="F116" s="293">
        <v>369.30000000000001</v>
      </c>
      <c r="G116" s="32"/>
      <c r="H116" s="38"/>
    </row>
    <row r="117" s="2" customFormat="1" ht="16.8" customHeight="1">
      <c r="A117" s="32"/>
      <c r="B117" s="38"/>
      <c r="C117" s="288" t="s">
        <v>364</v>
      </c>
      <c r="D117" s="289" t="s">
        <v>111</v>
      </c>
      <c r="E117" s="290" t="s">
        <v>109</v>
      </c>
      <c r="F117" s="291">
        <v>6.75</v>
      </c>
      <c r="G117" s="32"/>
      <c r="H117" s="38"/>
    </row>
    <row r="118" s="2" customFormat="1" ht="16.8" customHeight="1">
      <c r="A118" s="32"/>
      <c r="B118" s="38"/>
      <c r="C118" s="292" t="s">
        <v>1</v>
      </c>
      <c r="D118" s="292" t="s">
        <v>403</v>
      </c>
      <c r="E118" s="17" t="s">
        <v>1</v>
      </c>
      <c r="F118" s="293">
        <v>0</v>
      </c>
      <c r="G118" s="32"/>
      <c r="H118" s="38"/>
    </row>
    <row r="119" s="2" customFormat="1" ht="16.8" customHeight="1">
      <c r="A119" s="32"/>
      <c r="B119" s="38"/>
      <c r="C119" s="292" t="s">
        <v>1</v>
      </c>
      <c r="D119" s="292" t="s">
        <v>404</v>
      </c>
      <c r="E119" s="17" t="s">
        <v>1</v>
      </c>
      <c r="F119" s="293">
        <v>6.75</v>
      </c>
      <c r="G119" s="32"/>
      <c r="H119" s="38"/>
    </row>
    <row r="120" s="2" customFormat="1" ht="16.8" customHeight="1">
      <c r="A120" s="32"/>
      <c r="B120" s="38"/>
      <c r="C120" s="292" t="s">
        <v>364</v>
      </c>
      <c r="D120" s="292" t="s">
        <v>163</v>
      </c>
      <c r="E120" s="17" t="s">
        <v>1</v>
      </c>
      <c r="F120" s="293">
        <v>6.75</v>
      </c>
      <c r="G120" s="32"/>
      <c r="H120" s="38"/>
    </row>
    <row r="121" s="2" customFormat="1" ht="16.8" customHeight="1">
      <c r="A121" s="32"/>
      <c r="B121" s="38"/>
      <c r="C121" s="294" t="s">
        <v>848</v>
      </c>
      <c r="D121" s="32"/>
      <c r="E121" s="32"/>
      <c r="F121" s="32"/>
      <c r="G121" s="32"/>
      <c r="H121" s="38"/>
    </row>
    <row r="122" s="2" customFormat="1" ht="16.8" customHeight="1">
      <c r="A122" s="32"/>
      <c r="B122" s="38"/>
      <c r="C122" s="292" t="s">
        <v>399</v>
      </c>
      <c r="D122" s="292" t="s">
        <v>400</v>
      </c>
      <c r="E122" s="17" t="s">
        <v>109</v>
      </c>
      <c r="F122" s="293">
        <v>6.75</v>
      </c>
      <c r="G122" s="32"/>
      <c r="H122" s="38"/>
    </row>
    <row r="123" s="2" customFormat="1" ht="16.8" customHeight="1">
      <c r="A123" s="32"/>
      <c r="B123" s="38"/>
      <c r="C123" s="292" t="s">
        <v>171</v>
      </c>
      <c r="D123" s="292" t="s">
        <v>172</v>
      </c>
      <c r="E123" s="17" t="s">
        <v>109</v>
      </c>
      <c r="F123" s="293">
        <v>184.65000000000001</v>
      </c>
      <c r="G123" s="32"/>
      <c r="H123" s="38"/>
    </row>
    <row r="124" s="2" customFormat="1" ht="16.8" customHeight="1">
      <c r="A124" s="32"/>
      <c r="B124" s="38"/>
      <c r="C124" s="292" t="s">
        <v>178</v>
      </c>
      <c r="D124" s="292" t="s">
        <v>179</v>
      </c>
      <c r="E124" s="17" t="s">
        <v>109</v>
      </c>
      <c r="F124" s="293">
        <v>2769.75</v>
      </c>
      <c r="G124" s="32"/>
      <c r="H124" s="38"/>
    </row>
    <row r="125" s="2" customFormat="1" ht="16.8" customHeight="1">
      <c r="A125" s="32"/>
      <c r="B125" s="38"/>
      <c r="C125" s="292" t="s">
        <v>242</v>
      </c>
      <c r="D125" s="292" t="s">
        <v>243</v>
      </c>
      <c r="E125" s="17" t="s">
        <v>244</v>
      </c>
      <c r="F125" s="293">
        <v>369.30000000000001</v>
      </c>
      <c r="G125" s="32"/>
      <c r="H125" s="38"/>
    </row>
    <row r="126" s="2" customFormat="1" ht="16.8" customHeight="1">
      <c r="A126" s="32"/>
      <c r="B126" s="38"/>
      <c r="C126" s="288" t="s">
        <v>366</v>
      </c>
      <c r="D126" s="289" t="s">
        <v>367</v>
      </c>
      <c r="E126" s="290" t="s">
        <v>109</v>
      </c>
      <c r="F126" s="291">
        <v>28.5</v>
      </c>
      <c r="G126" s="32"/>
      <c r="H126" s="38"/>
    </row>
    <row r="127" s="2" customFormat="1" ht="16.8" customHeight="1">
      <c r="A127" s="32"/>
      <c r="B127" s="38"/>
      <c r="C127" s="292" t="s">
        <v>1</v>
      </c>
      <c r="D127" s="292" t="s">
        <v>397</v>
      </c>
      <c r="E127" s="17" t="s">
        <v>1</v>
      </c>
      <c r="F127" s="293">
        <v>0</v>
      </c>
      <c r="G127" s="32"/>
      <c r="H127" s="38"/>
    </row>
    <row r="128" s="2" customFormat="1" ht="16.8" customHeight="1">
      <c r="A128" s="32"/>
      <c r="B128" s="38"/>
      <c r="C128" s="292" t="s">
        <v>1</v>
      </c>
      <c r="D128" s="292" t="s">
        <v>420</v>
      </c>
      <c r="E128" s="17" t="s">
        <v>1</v>
      </c>
      <c r="F128" s="293">
        <v>28.5</v>
      </c>
      <c r="G128" s="32"/>
      <c r="H128" s="38"/>
    </row>
    <row r="129" s="2" customFormat="1" ht="16.8" customHeight="1">
      <c r="A129" s="32"/>
      <c r="B129" s="38"/>
      <c r="C129" s="292" t="s">
        <v>366</v>
      </c>
      <c r="D129" s="292" t="s">
        <v>163</v>
      </c>
      <c r="E129" s="17" t="s">
        <v>1</v>
      </c>
      <c r="F129" s="293">
        <v>28.5</v>
      </c>
      <c r="G129" s="32"/>
      <c r="H129" s="38"/>
    </row>
    <row r="130" s="2" customFormat="1" ht="16.8" customHeight="1">
      <c r="A130" s="32"/>
      <c r="B130" s="38"/>
      <c r="C130" s="294" t="s">
        <v>848</v>
      </c>
      <c r="D130" s="32"/>
      <c r="E130" s="32"/>
      <c r="F130" s="32"/>
      <c r="G130" s="32"/>
      <c r="H130" s="38"/>
    </row>
    <row r="131" s="2" customFormat="1" ht="16.8" customHeight="1">
      <c r="A131" s="32"/>
      <c r="B131" s="38"/>
      <c r="C131" s="292" t="s">
        <v>416</v>
      </c>
      <c r="D131" s="292" t="s">
        <v>417</v>
      </c>
      <c r="E131" s="17" t="s">
        <v>109</v>
      </c>
      <c r="F131" s="293">
        <v>28.5</v>
      </c>
      <c r="G131" s="32"/>
      <c r="H131" s="38"/>
    </row>
    <row r="132" s="2" customFormat="1" ht="16.8" customHeight="1">
      <c r="A132" s="32"/>
      <c r="B132" s="38"/>
      <c r="C132" s="292" t="s">
        <v>405</v>
      </c>
      <c r="D132" s="292" t="s">
        <v>406</v>
      </c>
      <c r="E132" s="17" t="s">
        <v>109</v>
      </c>
      <c r="F132" s="293">
        <v>57</v>
      </c>
      <c r="G132" s="32"/>
      <c r="H132" s="38"/>
    </row>
    <row r="133" s="2" customFormat="1" ht="16.8" customHeight="1">
      <c r="A133" s="32"/>
      <c r="B133" s="38"/>
      <c r="C133" s="292" t="s">
        <v>171</v>
      </c>
      <c r="D133" s="292" t="s">
        <v>172</v>
      </c>
      <c r="E133" s="17" t="s">
        <v>109</v>
      </c>
      <c r="F133" s="293">
        <v>184.65000000000001</v>
      </c>
      <c r="G133" s="32"/>
      <c r="H133" s="38"/>
    </row>
    <row r="134" s="2" customFormat="1" ht="16.8" customHeight="1">
      <c r="A134" s="32"/>
      <c r="B134" s="38"/>
      <c r="C134" s="292" t="s">
        <v>178</v>
      </c>
      <c r="D134" s="292" t="s">
        <v>179</v>
      </c>
      <c r="E134" s="17" t="s">
        <v>109</v>
      </c>
      <c r="F134" s="293">
        <v>2769.75</v>
      </c>
      <c r="G134" s="32"/>
      <c r="H134" s="38"/>
    </row>
    <row r="135" s="2" customFormat="1" ht="16.8" customHeight="1">
      <c r="A135" s="32"/>
      <c r="B135" s="38"/>
      <c r="C135" s="292" t="s">
        <v>242</v>
      </c>
      <c r="D135" s="292" t="s">
        <v>243</v>
      </c>
      <c r="E135" s="17" t="s">
        <v>244</v>
      </c>
      <c r="F135" s="293">
        <v>369.30000000000001</v>
      </c>
      <c r="G135" s="32"/>
      <c r="H135" s="38"/>
    </row>
    <row r="136" s="2" customFormat="1" ht="26.4" customHeight="1">
      <c r="A136" s="32"/>
      <c r="B136" s="38"/>
      <c r="C136" s="287" t="s">
        <v>102</v>
      </c>
      <c r="D136" s="287" t="s">
        <v>103</v>
      </c>
      <c r="E136" s="32"/>
      <c r="F136" s="32"/>
      <c r="G136" s="32"/>
      <c r="H136" s="38"/>
    </row>
    <row r="137" s="2" customFormat="1" ht="16.8" customHeight="1">
      <c r="A137" s="32"/>
      <c r="B137" s="38"/>
      <c r="C137" s="288" t="s">
        <v>765</v>
      </c>
      <c r="D137" s="289" t="s">
        <v>852</v>
      </c>
      <c r="E137" s="290" t="s">
        <v>1</v>
      </c>
      <c r="F137" s="291">
        <v>385</v>
      </c>
      <c r="G137" s="32"/>
      <c r="H137" s="38"/>
    </row>
    <row r="138" s="2" customFormat="1" ht="16.8" customHeight="1">
      <c r="A138" s="32"/>
      <c r="B138" s="38"/>
      <c r="C138" s="292" t="s">
        <v>765</v>
      </c>
      <c r="D138" s="292" t="s">
        <v>766</v>
      </c>
      <c r="E138" s="17" t="s">
        <v>1</v>
      </c>
      <c r="F138" s="293">
        <v>385</v>
      </c>
      <c r="G138" s="32"/>
      <c r="H138" s="38"/>
    </row>
    <row r="139" s="2" customFormat="1" ht="16.8" customHeight="1">
      <c r="A139" s="32"/>
      <c r="B139" s="38"/>
      <c r="C139" s="294" t="s">
        <v>848</v>
      </c>
      <c r="D139" s="32"/>
      <c r="E139" s="32"/>
      <c r="F139" s="32"/>
      <c r="G139" s="32"/>
      <c r="H139" s="38"/>
    </row>
    <row r="140" s="2" customFormat="1" ht="16.8" customHeight="1">
      <c r="A140" s="32"/>
      <c r="B140" s="38"/>
      <c r="C140" s="292" t="s">
        <v>762</v>
      </c>
      <c r="D140" s="292" t="s">
        <v>763</v>
      </c>
      <c r="E140" s="17" t="s">
        <v>109</v>
      </c>
      <c r="F140" s="293">
        <v>385</v>
      </c>
      <c r="G140" s="32"/>
      <c r="H140" s="38"/>
    </row>
    <row r="141" s="2" customFormat="1" ht="16.8" customHeight="1">
      <c r="A141" s="32"/>
      <c r="B141" s="38"/>
      <c r="C141" s="292" t="s">
        <v>767</v>
      </c>
      <c r="D141" s="292" t="s">
        <v>768</v>
      </c>
      <c r="E141" s="17" t="s">
        <v>244</v>
      </c>
      <c r="F141" s="293">
        <v>2117.5</v>
      </c>
      <c r="G141" s="32"/>
      <c r="H141" s="38"/>
    </row>
    <row r="142" s="2" customFormat="1" ht="16.8" customHeight="1">
      <c r="A142" s="32"/>
      <c r="B142" s="38"/>
      <c r="C142" s="288" t="s">
        <v>853</v>
      </c>
      <c r="D142" s="289" t="s">
        <v>854</v>
      </c>
      <c r="E142" s="290" t="s">
        <v>109</v>
      </c>
      <c r="F142" s="291">
        <v>1100</v>
      </c>
      <c r="G142" s="32"/>
      <c r="H142" s="38"/>
    </row>
    <row r="143" s="2" customFormat="1" ht="16.8" customHeight="1">
      <c r="A143" s="32"/>
      <c r="B143" s="38"/>
      <c r="C143" s="292" t="s">
        <v>1</v>
      </c>
      <c r="D143" s="292" t="s">
        <v>855</v>
      </c>
      <c r="E143" s="17" t="s">
        <v>1</v>
      </c>
      <c r="F143" s="293">
        <v>6440</v>
      </c>
      <c r="G143" s="32"/>
      <c r="H143" s="38"/>
    </row>
    <row r="144" s="2" customFormat="1" ht="16.8" customHeight="1">
      <c r="A144" s="32"/>
      <c r="B144" s="38"/>
      <c r="C144" s="292" t="s">
        <v>1</v>
      </c>
      <c r="D144" s="292" t="s">
        <v>856</v>
      </c>
      <c r="E144" s="17" t="s">
        <v>1</v>
      </c>
      <c r="F144" s="293">
        <v>48000</v>
      </c>
      <c r="G144" s="32"/>
      <c r="H144" s="38"/>
    </row>
    <row r="145" s="2" customFormat="1" ht="16.8" customHeight="1">
      <c r="A145" s="32"/>
      <c r="B145" s="38"/>
      <c r="C145" s="292" t="s">
        <v>1</v>
      </c>
      <c r="D145" s="292" t="s">
        <v>163</v>
      </c>
      <c r="E145" s="17" t="s">
        <v>1</v>
      </c>
      <c r="F145" s="293">
        <v>54440</v>
      </c>
      <c r="G145" s="32"/>
      <c r="H145" s="38"/>
    </row>
    <row r="146" s="2" customFormat="1" ht="16.8" customHeight="1">
      <c r="A146" s="32"/>
      <c r="B146" s="38"/>
      <c r="C146" s="292" t="s">
        <v>1</v>
      </c>
      <c r="D146" s="292" t="s">
        <v>857</v>
      </c>
      <c r="E146" s="17" t="s">
        <v>1</v>
      </c>
      <c r="F146" s="293">
        <v>1100</v>
      </c>
      <c r="G146" s="32"/>
      <c r="H146" s="38"/>
    </row>
    <row r="147" s="2" customFormat="1" ht="16.8" customHeight="1">
      <c r="A147" s="32"/>
      <c r="B147" s="38"/>
      <c r="C147" s="294" t="s">
        <v>848</v>
      </c>
      <c r="D147" s="32"/>
      <c r="E147" s="32"/>
      <c r="F147" s="32"/>
      <c r="G147" s="32"/>
      <c r="H147" s="38"/>
    </row>
    <row r="148" s="2" customFormat="1" ht="16.8" customHeight="1">
      <c r="A148" s="32"/>
      <c r="B148" s="38"/>
      <c r="C148" s="292" t="s">
        <v>762</v>
      </c>
      <c r="D148" s="292" t="s">
        <v>763</v>
      </c>
      <c r="E148" s="17" t="s">
        <v>109</v>
      </c>
      <c r="F148" s="293">
        <v>385</v>
      </c>
      <c r="G148" s="32"/>
      <c r="H148" s="38"/>
    </row>
    <row r="149" s="2" customFormat="1" ht="7.44" customHeight="1">
      <c r="A149" s="32"/>
      <c r="B149" s="173"/>
      <c r="C149" s="174"/>
      <c r="D149" s="174"/>
      <c r="E149" s="174"/>
      <c r="F149" s="174"/>
      <c r="G149" s="174"/>
      <c r="H149" s="38"/>
    </row>
    <row r="150" s="2" customFormat="1">
      <c r="A150" s="32"/>
      <c r="B150" s="32"/>
      <c r="C150" s="32"/>
      <c r="D150" s="32"/>
      <c r="E150" s="32"/>
      <c r="F150" s="32"/>
      <c r="G150" s="32"/>
      <c r="H150" s="32"/>
    </row>
  </sheetData>
  <sheetProtection sheet="1" formatColumns="0" formatRows="0" objects="1" scenarios="1" spinCount="100000" saltValue="Fdrhy9SoIP1xVVtFKxZ4qUJpb6ZBuFqe1ETQTIiGke3+t/LaMZV2Yb33HbwxW+jQfzl5jMzz25XSJJC465OUDg==" hashValue="hwQqBY2tw9uXIXwAnoaTQjw+LVVQA0nH46ryyRIJ9qJa6D8EXMl+OYI7sUJGBY6Oja1pbdmDMbCMshnzWVNTkQ==" algorithmName="SHA-512" password="CA2E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Zábojníková Barbora</dc:creator>
  <cp:lastModifiedBy>Zábojníková Barbora</cp:lastModifiedBy>
  <dcterms:created xsi:type="dcterms:W3CDTF">2025-07-11T05:40:19Z</dcterms:created>
  <dcterms:modified xsi:type="dcterms:W3CDTF">2025-07-11T05:40:26Z</dcterms:modified>
</cp:coreProperties>
</file>